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18" activeTab="0"/>
  </bookViews>
  <sheets>
    <sheet name="DATI 2020" sheetId="1" r:id="rId1"/>
  </sheets>
  <externalReferences>
    <externalReference r:id="rId4"/>
  </externalReferences>
  <definedNames>
    <definedName name="_xlnm.Print_Area" localSheetId="0">'DATI 2020'!$A$1:$R$115</definedName>
  </definedNames>
  <calcPr fullCalcOnLoad="1"/>
</workbook>
</file>

<file path=xl/sharedStrings.xml><?xml version="1.0" encoding="utf-8"?>
<sst xmlns="http://schemas.openxmlformats.org/spreadsheetml/2006/main" count="113" uniqueCount="72">
  <si>
    <t>ORGANICO</t>
  </si>
  <si>
    <t>FARMACI</t>
  </si>
  <si>
    <t>"T" e/o "F"</t>
  </si>
  <si>
    <t>LEGNO</t>
  </si>
  <si>
    <t>GENNAIO</t>
  </si>
  <si>
    <t>APRILE</t>
  </si>
  <si>
    <t>MAGGIO</t>
  </si>
  <si>
    <t>GIUGNO</t>
  </si>
  <si>
    <t>LUGLIO</t>
  </si>
  <si>
    <t>FEBBRAIO</t>
  </si>
  <si>
    <t xml:space="preserve">MARZO </t>
  </si>
  <si>
    <t>CARTA E CARTONE</t>
  </si>
  <si>
    <t>AGOSTO</t>
  </si>
  <si>
    <t>SETTEMBRE</t>
  </si>
  <si>
    <t>OTTOBRE</t>
  </si>
  <si>
    <t>NOVEMBRE</t>
  </si>
  <si>
    <t>DICEMBRE</t>
  </si>
  <si>
    <t>ACQUE DI LAVAGGIO</t>
  </si>
  <si>
    <t>CODICE CER</t>
  </si>
  <si>
    <t>IMBALLAGGI METALLICI</t>
  </si>
  <si>
    <t>INDUMENTI</t>
  </si>
  <si>
    <t>BIODEGRADABILI</t>
  </si>
  <si>
    <r>
      <t xml:space="preserve">TOTALE PER TIPOLOGIA </t>
    </r>
    <r>
      <rPr>
        <sz val="10"/>
        <rFont val="Arial"/>
        <family val="2"/>
      </rPr>
      <t>[kg]</t>
    </r>
  </si>
  <si>
    <t>PNEUMATICI FUORI USO</t>
  </si>
  <si>
    <t>RIFIUTI INERTI</t>
  </si>
  <si>
    <t>Abitanti:</t>
  </si>
  <si>
    <t>Produzione Pro capite</t>
  </si>
  <si>
    <t>kg/ab/mese</t>
  </si>
  <si>
    <t>kg/an/giorno</t>
  </si>
  <si>
    <t>Max kg/ab/giorno</t>
  </si>
  <si>
    <t>Min kg/ab/giorno</t>
  </si>
  <si>
    <t>PRO CAPITE [kg/ab/anno]</t>
  </si>
  <si>
    <t>Percentuale sul Totale RSU (B)</t>
  </si>
  <si>
    <t>Percentuale sul Totale RD (A)</t>
  </si>
  <si>
    <t>PRODOTTI TESSILI</t>
  </si>
  <si>
    <t>OLIO MINERALE USATO</t>
  </si>
  <si>
    <t>IMBALLAGGI MISTI (PLASTICA E METALLO)</t>
  </si>
  <si>
    <t xml:space="preserve">TIPOLOGIA RIFIUTI                                                                                                                                                    </t>
  </si>
  <si>
    <t>PILE ESAUSTE</t>
  </si>
  <si>
    <t>OLI E GRASSI COMMESTIBILI</t>
  </si>
  <si>
    <t>TONER PER STAMPA</t>
  </si>
  <si>
    <t>080318</t>
  </si>
  <si>
    <t>SECCO RESIDUO (NON RICICLABILE)</t>
  </si>
  <si>
    <t>(D) ALTRE TIPOLOGIE DI RIFIUTI</t>
  </si>
  <si>
    <t>Selezione €/kg</t>
  </si>
  <si>
    <t>Selezione €</t>
  </si>
  <si>
    <t>% impurità</t>
  </si>
  <si>
    <t>Ricavo €/kg</t>
  </si>
  <si>
    <t>Ricavo €</t>
  </si>
  <si>
    <t>IMBALLAGGI IN CARTONE</t>
  </si>
  <si>
    <t>IMBALLAGGI IN VETRO</t>
  </si>
  <si>
    <t>ALTRI RIFIUTI NON BIODEGRADABILI (CIMITERIALI)</t>
  </si>
  <si>
    <t>RESIDUI DELLA PULIZIA STRADALE (RECUPERO)</t>
  </si>
  <si>
    <t>(B) TOTALE RIFIUTI DIFFERENZIATI</t>
  </si>
  <si>
    <t>(C) TOTALE RIFIUTI (NON RICICLABILI)</t>
  </si>
  <si>
    <t>(A) RIFIUTI COMPLESSIVAMENTE PRODOTTI (B+C)</t>
  </si>
  <si>
    <t>% RACCOLTA DIFFERENZIATA B/A*100</t>
  </si>
  <si>
    <t>PERCOLATO ORGANICO</t>
  </si>
  <si>
    <t>ALTRO</t>
  </si>
  <si>
    <t>INGOMBRANTI - METALLO</t>
  </si>
  <si>
    <t>RAEE (R1-R2-R3-R4-R5)</t>
  </si>
  <si>
    <t>200307 - 200140</t>
  </si>
  <si>
    <t>200121 - 200123 - 200135 - 200136</t>
  </si>
  <si>
    <t>150101- 200101</t>
  </si>
  <si>
    <t>170107 - 170904</t>
  </si>
  <si>
    <t>200110 - 200111 - 200121 - 200123 - 200127 - 200132 - 200133 - 200135 - 200136 - 200138 - 200140 - 200303 - 200307</t>
  </si>
  <si>
    <t>150102-150104</t>
  </si>
  <si>
    <r>
      <rPr>
        <b/>
        <sz val="26"/>
        <rFont val="Arial"/>
        <family val="2"/>
      </rPr>
      <t>DATI RELATIVI ALLA RACCOLTA DIFFERENZIATA ANNO 2020</t>
    </r>
    <r>
      <rPr>
        <b/>
        <sz val="22"/>
        <rFont val="Arial"/>
        <family val="2"/>
      </rPr>
      <t xml:space="preserve">                                                                                                                                                             </t>
    </r>
  </si>
  <si>
    <t>IMBALLAGGI DI MATERIALI MISTI</t>
  </si>
  <si>
    <t>periodo dal 01-01-2020 al 29-02-2020</t>
  </si>
  <si>
    <t xml:space="preserve"> COMUNE DI TITO</t>
  </si>
  <si>
    <t>COMUNE DI TITO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</si>
</sst>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%"/>
    <numFmt numFmtId="179" formatCode="#,##0_ ;[Red]\-#,##0\ "/>
    <numFmt numFmtId="180" formatCode="#,##0.0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E+00"/>
    <numFmt numFmtId="188" formatCode="#,##0_ ;\-#,##0\ "/>
    <numFmt numFmtId="189" formatCode="#,##0.000"/>
    <numFmt numFmtId="190" formatCode="#,##0.00_ ;\-#,##0.00\ "/>
    <numFmt numFmtId="191" formatCode="#,##0.000_ ;\-#,##0.000\ "/>
    <numFmt numFmtId="192" formatCode="#,##0.0000_ ;\-#,##0.0000\ "/>
    <numFmt numFmtId="193" formatCode="#,##0.00000_ ;\-#,##0.00000\ "/>
    <numFmt numFmtId="194" formatCode="#,##0.000000_ ;\-#,##0.000000\ "/>
    <numFmt numFmtId="195" formatCode="0.00000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_-[$€-2]\ * #,##0.00_-;\-[$€-2]\ * #,##0.00_-;_-[$€-2]\ * &quot;-&quot;??_-"/>
    <numFmt numFmtId="201" formatCode="_-* #,##0.0_-;\-* #,##0.0_-;_-* &quot;-&quot;??_-;_-@_-"/>
    <numFmt numFmtId="202" formatCode="_-* #,##0_-;\-* #,##0_-;_-* &quot;-&quot;??_-;_-@_-"/>
    <numFmt numFmtId="203" formatCode="_-[$€-410]\ * #,##0.00_-;\-[$€-410]\ * #,##0.00_-;_-[$€-410]\ * &quot;-&quot;??_-;_-@_-"/>
  </numFmts>
  <fonts count="60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u val="single"/>
      <sz val="2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0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double"/>
      <top style="medium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61" applyFont="1">
      <alignment/>
      <protection/>
    </xf>
    <xf numFmtId="0" fontId="0" fillId="0" borderId="0" xfId="61">
      <alignment/>
      <protection/>
    </xf>
    <xf numFmtId="0" fontId="0" fillId="0" borderId="0" xfId="61" applyAlignment="1">
      <alignment vertical="center"/>
      <protection/>
    </xf>
    <xf numFmtId="0" fontId="4" fillId="0" borderId="0" xfId="61" applyFont="1">
      <alignment/>
      <protection/>
    </xf>
    <xf numFmtId="0" fontId="0" fillId="0" borderId="10" xfId="61" applyBorder="1">
      <alignment/>
      <protection/>
    </xf>
    <xf numFmtId="0" fontId="0" fillId="0" borderId="0" xfId="61" applyAlignment="1">
      <alignment horizontal="center"/>
      <protection/>
    </xf>
    <xf numFmtId="0" fontId="0" fillId="0" borderId="11" xfId="61" applyBorder="1">
      <alignment/>
      <protection/>
    </xf>
    <xf numFmtId="0" fontId="0" fillId="0" borderId="10" xfId="61" applyBorder="1" applyAlignment="1">
      <alignment horizontal="center"/>
      <protection/>
    </xf>
    <xf numFmtId="0" fontId="0" fillId="0" borderId="12" xfId="61" applyBorder="1" applyAlignment="1">
      <alignment horizontal="center" vertical="center" wrapText="1"/>
      <protection/>
    </xf>
    <xf numFmtId="3" fontId="4" fillId="0" borderId="0" xfId="61" applyNumberFormat="1" applyFont="1">
      <alignment/>
      <protection/>
    </xf>
    <xf numFmtId="10" fontId="4" fillId="0" borderId="0" xfId="61" applyNumberFormat="1" applyFont="1">
      <alignment/>
      <protection/>
    </xf>
    <xf numFmtId="2" fontId="0" fillId="0" borderId="10" xfId="61" applyNumberFormat="1" applyBorder="1" applyAlignment="1">
      <alignment horizontal="center"/>
      <protection/>
    </xf>
    <xf numFmtId="0" fontId="0" fillId="0" borderId="13" xfId="61" applyBorder="1">
      <alignment/>
      <protection/>
    </xf>
    <xf numFmtId="3" fontId="15" fillId="33" borderId="10" xfId="61" applyNumberFormat="1" applyFont="1" applyFill="1" applyBorder="1" applyAlignment="1">
      <alignment horizontal="center"/>
      <protection/>
    </xf>
    <xf numFmtId="10" fontId="5" fillId="0" borderId="10" xfId="61" applyNumberFormat="1" applyFont="1" applyBorder="1" applyAlignment="1">
      <alignment horizontal="center"/>
      <protection/>
    </xf>
    <xf numFmtId="10" fontId="5" fillId="0" borderId="14" xfId="61" applyNumberFormat="1" applyFont="1" applyBorder="1" applyAlignment="1">
      <alignment horizontal="center"/>
      <protection/>
    </xf>
    <xf numFmtId="2" fontId="15" fillId="0" borderId="15" xfId="61" applyNumberFormat="1" applyFont="1" applyBorder="1" applyAlignment="1">
      <alignment horizontal="center"/>
      <protection/>
    </xf>
    <xf numFmtId="3" fontId="6" fillId="33" borderId="16" xfId="61" applyNumberFormat="1" applyFont="1" applyFill="1" applyBorder="1" applyAlignment="1">
      <alignment horizontal="center"/>
      <protection/>
    </xf>
    <xf numFmtId="3" fontId="6" fillId="33" borderId="17" xfId="61" applyNumberFormat="1" applyFont="1" applyFill="1" applyBorder="1" applyAlignment="1">
      <alignment horizontal="center"/>
      <protection/>
    </xf>
    <xf numFmtId="2" fontId="15" fillId="0" borderId="18" xfId="61" applyNumberFormat="1" applyFont="1" applyBorder="1" applyAlignment="1">
      <alignment horizontal="center"/>
      <protection/>
    </xf>
    <xf numFmtId="0" fontId="0" fillId="0" borderId="19" xfId="61" applyBorder="1" applyAlignment="1">
      <alignment horizontal="center"/>
      <protection/>
    </xf>
    <xf numFmtId="10" fontId="5" fillId="0" borderId="12" xfId="61" applyNumberFormat="1" applyFont="1" applyBorder="1" applyAlignment="1">
      <alignment horizontal="center"/>
      <protection/>
    </xf>
    <xf numFmtId="10" fontId="5" fillId="0" borderId="20" xfId="61" applyNumberFormat="1" applyFont="1" applyBorder="1" applyAlignment="1">
      <alignment horizontal="center"/>
      <protection/>
    </xf>
    <xf numFmtId="2" fontId="15" fillId="0" borderId="21" xfId="61" applyNumberFormat="1" applyFont="1" applyBorder="1" applyAlignment="1">
      <alignment horizontal="center"/>
      <protection/>
    </xf>
    <xf numFmtId="10" fontId="5" fillId="0" borderId="22" xfId="61" applyNumberFormat="1" applyFont="1" applyBorder="1" applyAlignment="1">
      <alignment horizontal="center"/>
      <protection/>
    </xf>
    <xf numFmtId="2" fontId="15" fillId="0" borderId="22" xfId="61" applyNumberFormat="1" applyFont="1" applyBorder="1" applyAlignment="1">
      <alignment horizontal="center"/>
      <protection/>
    </xf>
    <xf numFmtId="0" fontId="15" fillId="0" borderId="0" xfId="61" applyFont="1">
      <alignment/>
      <protection/>
    </xf>
    <xf numFmtId="4" fontId="5" fillId="0" borderId="22" xfId="61" applyNumberFormat="1" applyFont="1" applyBorder="1" applyAlignment="1">
      <alignment horizontal="center"/>
      <protection/>
    </xf>
    <xf numFmtId="0" fontId="5" fillId="0" borderId="0" xfId="61" applyFont="1">
      <alignment/>
      <protection/>
    </xf>
    <xf numFmtId="0" fontId="17" fillId="0" borderId="20" xfId="61" applyFont="1" applyBorder="1" applyAlignment="1">
      <alignment horizontal="center"/>
      <protection/>
    </xf>
    <xf numFmtId="0" fontId="15" fillId="0" borderId="20" xfId="61" applyFont="1" applyBorder="1" applyAlignment="1">
      <alignment horizontal="center"/>
      <protection/>
    </xf>
    <xf numFmtId="0" fontId="15" fillId="0" borderId="19" xfId="61" applyFont="1" applyBorder="1" applyAlignment="1">
      <alignment horizontal="center"/>
      <protection/>
    </xf>
    <xf numFmtId="2" fontId="15" fillId="0" borderId="19" xfId="61" applyNumberFormat="1" applyFont="1" applyBorder="1" applyAlignment="1">
      <alignment horizontal="center"/>
      <protection/>
    </xf>
    <xf numFmtId="0" fontId="7" fillId="0" borderId="10" xfId="61" applyFont="1" applyBorder="1" applyAlignment="1">
      <alignment horizontal="center"/>
      <protection/>
    </xf>
    <xf numFmtId="203" fontId="0" fillId="0" borderId="0" xfId="61" applyNumberFormat="1">
      <alignment/>
      <protection/>
    </xf>
    <xf numFmtId="203" fontId="4" fillId="0" borderId="0" xfId="61" applyNumberFormat="1" applyFont="1">
      <alignment/>
      <protection/>
    </xf>
    <xf numFmtId="0" fontId="17" fillId="0" borderId="23" xfId="61" applyFont="1" applyBorder="1" applyAlignment="1">
      <alignment horizontal="center"/>
      <protection/>
    </xf>
    <xf numFmtId="0" fontId="15" fillId="0" borderId="24" xfId="61" applyFont="1" applyBorder="1" applyAlignment="1">
      <alignment horizontal="center"/>
      <protection/>
    </xf>
    <xf numFmtId="0" fontId="8" fillId="0" borderId="0" xfId="61" applyFont="1" applyAlignment="1">
      <alignment horizontal="center" vertical="center"/>
      <protection/>
    </xf>
    <xf numFmtId="0" fontId="6" fillId="0" borderId="25" xfId="61" applyFont="1" applyBorder="1" applyAlignment="1">
      <alignment horizontal="right" vertical="center" wrapText="1"/>
      <protection/>
    </xf>
    <xf numFmtId="202" fontId="6" fillId="0" borderId="26" xfId="55" applyNumberFormat="1" applyFont="1" applyBorder="1" applyAlignment="1">
      <alignment horizontal="center" vertical="center" wrapText="1"/>
    </xf>
    <xf numFmtId="49" fontId="2" fillId="0" borderId="27" xfId="61" applyNumberFormat="1" applyFont="1" applyBorder="1" applyAlignment="1">
      <alignment horizontal="center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0" fontId="3" fillId="0" borderId="29" xfId="61" applyFont="1" applyBorder="1" applyAlignment="1">
      <alignment horizontal="center" vertical="center" textRotation="90" wrapText="1"/>
      <protection/>
    </xf>
    <xf numFmtId="0" fontId="3" fillId="0" borderId="30" xfId="61" applyFont="1" applyBorder="1" applyAlignment="1">
      <alignment horizontal="center" vertical="center" textRotation="90" wrapText="1"/>
      <protection/>
    </xf>
    <xf numFmtId="0" fontId="3" fillId="0" borderId="31" xfId="61" applyFont="1" applyBorder="1" applyAlignment="1">
      <alignment horizontal="center" vertical="center" textRotation="90" wrapText="1"/>
      <protection/>
    </xf>
    <xf numFmtId="0" fontId="1" fillId="0" borderId="32" xfId="61" applyFont="1" applyBorder="1" applyAlignment="1">
      <alignment horizontal="center" vertical="center" wrapText="1"/>
      <protection/>
    </xf>
    <xf numFmtId="0" fontId="1" fillId="0" borderId="33" xfId="61" applyFont="1" applyBorder="1" applyAlignment="1">
      <alignment horizontal="center" vertical="center" wrapText="1"/>
      <protection/>
    </xf>
    <xf numFmtId="0" fontId="1" fillId="0" borderId="34" xfId="61" applyFont="1" applyBorder="1" applyAlignment="1">
      <alignment horizontal="center" vertical="center" wrapText="1"/>
      <protection/>
    </xf>
    <xf numFmtId="0" fontId="15" fillId="0" borderId="35" xfId="61" applyFont="1" applyBorder="1" applyAlignment="1">
      <alignment horizontal="center"/>
      <protection/>
    </xf>
    <xf numFmtId="3" fontId="15" fillId="0" borderId="36" xfId="61" applyNumberFormat="1" applyFont="1" applyBorder="1" applyAlignment="1">
      <alignment horizontal="center"/>
      <protection/>
    </xf>
    <xf numFmtId="3" fontId="15" fillId="0" borderId="10" xfId="61" applyNumberFormat="1" applyFont="1" applyBorder="1" applyAlignment="1">
      <alignment horizontal="center"/>
      <protection/>
    </xf>
    <xf numFmtId="3" fontId="5" fillId="0" borderId="37" xfId="61" applyNumberFormat="1" applyFont="1" applyBorder="1" applyAlignment="1">
      <alignment horizontal="center"/>
      <protection/>
    </xf>
    <xf numFmtId="0" fontId="15" fillId="0" borderId="38" xfId="61" applyFont="1" applyBorder="1" applyAlignment="1">
      <alignment horizontal="center"/>
      <protection/>
    </xf>
    <xf numFmtId="0" fontId="15" fillId="0" borderId="35" xfId="61" applyFont="1" applyBorder="1" applyAlignment="1">
      <alignment horizontal="center" wrapText="1"/>
      <protection/>
    </xf>
    <xf numFmtId="0" fontId="0" fillId="0" borderId="39" xfId="61" applyBorder="1">
      <alignment/>
      <protection/>
    </xf>
    <xf numFmtId="3" fontId="6" fillId="0" borderId="25" xfId="61" applyNumberFormat="1" applyFont="1" applyBorder="1" applyAlignment="1">
      <alignment horizontal="center"/>
      <protection/>
    </xf>
    <xf numFmtId="3" fontId="6" fillId="0" borderId="16" xfId="61" applyNumberFormat="1" applyFont="1" applyBorder="1" applyAlignment="1">
      <alignment horizontal="center"/>
      <protection/>
    </xf>
    <xf numFmtId="3" fontId="6" fillId="0" borderId="17" xfId="61" applyNumberFormat="1" applyFont="1" applyBorder="1" applyAlignment="1">
      <alignment horizontal="center"/>
      <protection/>
    </xf>
    <xf numFmtId="3" fontId="6" fillId="0" borderId="40" xfId="61" applyNumberFormat="1" applyFont="1" applyBorder="1" applyAlignment="1">
      <alignment horizontal="center"/>
      <protection/>
    </xf>
    <xf numFmtId="3" fontId="6" fillId="0" borderId="41" xfId="61" applyNumberFormat="1" applyFont="1" applyBorder="1" applyAlignment="1">
      <alignment horizontal="center"/>
      <protection/>
    </xf>
    <xf numFmtId="10" fontId="5" fillId="0" borderId="42" xfId="61" applyNumberFormat="1" applyFont="1" applyBorder="1" applyAlignment="1">
      <alignment horizontal="center"/>
      <protection/>
    </xf>
    <xf numFmtId="10" fontId="5" fillId="0" borderId="43" xfId="61" applyNumberFormat="1" applyFont="1" applyBorder="1" applyAlignment="1">
      <alignment horizontal="center"/>
      <protection/>
    </xf>
    <xf numFmtId="0" fontId="0" fillId="0" borderId="11" xfId="61" applyBorder="1" applyAlignment="1">
      <alignment horizontal="left"/>
      <protection/>
    </xf>
    <xf numFmtId="0" fontId="3" fillId="0" borderId="44" xfId="61" applyFont="1" applyBorder="1" applyAlignment="1">
      <alignment horizontal="center" vertical="center" textRotation="90" wrapText="1"/>
      <protection/>
    </xf>
    <xf numFmtId="0" fontId="0" fillId="0" borderId="45" xfId="61" applyBorder="1">
      <alignment/>
      <protection/>
    </xf>
    <xf numFmtId="0" fontId="15" fillId="0" borderId="28" xfId="61" applyFont="1" applyBorder="1" applyAlignment="1">
      <alignment horizontal="center"/>
      <protection/>
    </xf>
    <xf numFmtId="3" fontId="5" fillId="0" borderId="46" xfId="61" applyNumberFormat="1" applyFont="1" applyBorder="1" applyAlignment="1">
      <alignment horizontal="center"/>
      <protection/>
    </xf>
    <xf numFmtId="3" fontId="5" fillId="0" borderId="47" xfId="61" applyNumberFormat="1" applyFont="1" applyBorder="1" applyAlignment="1">
      <alignment horizontal="center"/>
      <protection/>
    </xf>
    <xf numFmtId="3" fontId="5" fillId="0" borderId="12" xfId="61" applyNumberFormat="1" applyFont="1" applyBorder="1" applyAlignment="1">
      <alignment horizontal="center"/>
      <protection/>
    </xf>
    <xf numFmtId="0" fontId="0" fillId="0" borderId="48" xfId="61" applyBorder="1">
      <alignment/>
      <protection/>
    </xf>
    <xf numFmtId="0" fontId="15" fillId="0" borderId="49" xfId="61" applyFont="1" applyBorder="1" applyAlignment="1">
      <alignment horizontal="center"/>
      <protection/>
    </xf>
    <xf numFmtId="3" fontId="5" fillId="0" borderId="39" xfId="61" applyNumberFormat="1" applyFont="1" applyBorder="1" applyAlignment="1">
      <alignment horizontal="center"/>
      <protection/>
    </xf>
    <xf numFmtId="3" fontId="5" fillId="0" borderId="50" xfId="61" applyNumberFormat="1" applyFont="1" applyBorder="1" applyAlignment="1">
      <alignment horizontal="center"/>
      <protection/>
    </xf>
    <xf numFmtId="3" fontId="5" fillId="0" borderId="51" xfId="61" applyNumberFormat="1" applyFont="1" applyBorder="1" applyAlignment="1">
      <alignment horizontal="center"/>
      <protection/>
    </xf>
    <xf numFmtId="3" fontId="5" fillId="0" borderId="20" xfId="61" applyNumberFormat="1" applyFont="1" applyBorder="1" applyAlignment="1">
      <alignment horizontal="center"/>
      <protection/>
    </xf>
    <xf numFmtId="3" fontId="6" fillId="0" borderId="52" xfId="61" applyNumberFormat="1" applyFont="1" applyBorder="1" applyAlignment="1">
      <alignment horizontal="center"/>
      <protection/>
    </xf>
    <xf numFmtId="3" fontId="6" fillId="0" borderId="53" xfId="61" applyNumberFormat="1" applyFont="1" applyBorder="1" applyAlignment="1">
      <alignment horizontal="center"/>
      <protection/>
    </xf>
    <xf numFmtId="3" fontId="6" fillId="0" borderId="22" xfId="61" applyNumberFormat="1" applyFont="1" applyBorder="1" applyAlignment="1">
      <alignment horizontal="center"/>
      <protection/>
    </xf>
    <xf numFmtId="3" fontId="1" fillId="0" borderId="0" xfId="61" applyNumberFormat="1" applyFont="1" applyAlignment="1">
      <alignment horizontal="center"/>
      <protection/>
    </xf>
    <xf numFmtId="3" fontId="5" fillId="0" borderId="54" xfId="61" applyNumberFormat="1" applyFont="1" applyBorder="1" applyAlignment="1">
      <alignment horizontal="center"/>
      <protection/>
    </xf>
    <xf numFmtId="3" fontId="5" fillId="0" borderId="22" xfId="61" applyNumberFormat="1" applyFont="1" applyBorder="1" applyAlignment="1">
      <alignment horizontal="center"/>
      <protection/>
    </xf>
    <xf numFmtId="10" fontId="16" fillId="0" borderId="55" xfId="61" applyNumberFormat="1" applyFont="1" applyBorder="1" applyAlignment="1">
      <alignment horizontal="center"/>
      <protection/>
    </xf>
    <xf numFmtId="10" fontId="16" fillId="0" borderId="54" xfId="61" applyNumberFormat="1" applyFont="1" applyBorder="1" applyAlignment="1">
      <alignment horizontal="center"/>
      <protection/>
    </xf>
    <xf numFmtId="10" fontId="16" fillId="0" borderId="56" xfId="61" applyNumberFormat="1" applyFont="1" applyBorder="1" applyAlignment="1">
      <alignment horizontal="center"/>
      <protection/>
    </xf>
    <xf numFmtId="10" fontId="16" fillId="0" borderId="22" xfId="61" applyNumberFormat="1" applyFont="1" applyBorder="1" applyAlignment="1">
      <alignment horizontal="center"/>
      <protection/>
    </xf>
    <xf numFmtId="49" fontId="2" fillId="0" borderId="57" xfId="61" applyNumberFormat="1" applyFont="1" applyBorder="1" applyAlignment="1">
      <alignment horizontal="center" vertical="center" wrapText="1"/>
      <protection/>
    </xf>
    <xf numFmtId="49" fontId="11" fillId="0" borderId="57" xfId="61" applyNumberFormat="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textRotation="90" wrapText="1"/>
      <protection/>
    </xf>
    <xf numFmtId="3" fontId="1" fillId="0" borderId="23" xfId="61" applyNumberFormat="1" applyFont="1" applyBorder="1" applyAlignment="1">
      <alignment horizontal="center"/>
      <protection/>
    </xf>
    <xf numFmtId="3" fontId="1" fillId="0" borderId="58" xfId="61" applyNumberFormat="1" applyFont="1" applyBorder="1" applyAlignment="1">
      <alignment horizontal="center"/>
      <protection/>
    </xf>
    <xf numFmtId="0" fontId="0" fillId="0" borderId="46" xfId="61" applyBorder="1">
      <alignment/>
      <protection/>
    </xf>
    <xf numFmtId="0" fontId="12" fillId="0" borderId="28" xfId="61" applyFont="1" applyBorder="1" applyAlignment="1">
      <alignment horizontal="center" vertical="center"/>
      <protection/>
    </xf>
    <xf numFmtId="3" fontId="5" fillId="0" borderId="59" xfId="61" applyNumberFormat="1" applyFont="1" applyBorder="1" applyAlignment="1">
      <alignment horizontal="center"/>
      <protection/>
    </xf>
    <xf numFmtId="3" fontId="5" fillId="0" borderId="15" xfId="61" applyNumberFormat="1" applyFont="1" applyBorder="1" applyAlignment="1">
      <alignment horizontal="center"/>
      <protection/>
    </xf>
    <xf numFmtId="0" fontId="0" fillId="0" borderId="44" xfId="61" applyBorder="1">
      <alignment/>
      <protection/>
    </xf>
    <xf numFmtId="0" fontId="12" fillId="0" borderId="60" xfId="61" applyFont="1" applyBorder="1" applyAlignment="1">
      <alignment horizontal="center" vertical="center"/>
      <protection/>
    </xf>
    <xf numFmtId="3" fontId="5" fillId="0" borderId="13" xfId="61" applyNumberFormat="1" applyFont="1" applyBorder="1" applyAlignment="1">
      <alignment horizontal="center"/>
      <protection/>
    </xf>
    <xf numFmtId="3" fontId="5" fillId="0" borderId="10" xfId="61" applyNumberFormat="1" applyFont="1" applyBorder="1" applyAlignment="1">
      <alignment horizontal="center"/>
      <protection/>
    </xf>
    <xf numFmtId="3" fontId="5" fillId="0" borderId="61" xfId="61" applyNumberFormat="1" applyFont="1" applyBorder="1" applyAlignment="1">
      <alignment horizontal="center"/>
      <protection/>
    </xf>
    <xf numFmtId="0" fontId="12" fillId="0" borderId="62" xfId="61" applyFont="1" applyBorder="1" applyAlignment="1">
      <alignment horizontal="center" vertical="center"/>
      <protection/>
    </xf>
    <xf numFmtId="3" fontId="5" fillId="0" borderId="63" xfId="61" applyNumberFormat="1" applyFont="1" applyBorder="1" applyAlignment="1">
      <alignment horizontal="center"/>
      <protection/>
    </xf>
    <xf numFmtId="0" fontId="12" fillId="0" borderId="0" xfId="61" applyFont="1" applyAlignment="1">
      <alignment horizontal="center" vertical="center"/>
      <protection/>
    </xf>
    <xf numFmtId="3" fontId="5" fillId="0" borderId="0" xfId="61" applyNumberFormat="1" applyFont="1" applyAlignment="1">
      <alignment horizontal="center"/>
      <protection/>
    </xf>
    <xf numFmtId="2" fontId="15" fillId="0" borderId="0" xfId="61" applyNumberFormat="1" applyFont="1" applyAlignment="1">
      <alignment horizontal="center"/>
      <protection/>
    </xf>
    <xf numFmtId="49" fontId="2" fillId="0" borderId="25" xfId="61" applyNumberFormat="1" applyFont="1" applyBorder="1" applyAlignment="1">
      <alignment horizontal="center" vertical="center" wrapText="1"/>
      <protection/>
    </xf>
    <xf numFmtId="49" fontId="11" fillId="0" borderId="64" xfId="61" applyNumberFormat="1" applyFont="1" applyBorder="1" applyAlignment="1">
      <alignment horizontal="center" vertical="center" wrapText="1"/>
      <protection/>
    </xf>
    <xf numFmtId="0" fontId="3" fillId="0" borderId="52" xfId="61" applyFont="1" applyBorder="1" applyAlignment="1">
      <alignment horizontal="center" vertical="center" textRotation="90" wrapText="1"/>
      <protection/>
    </xf>
    <xf numFmtId="0" fontId="3" fillId="0" borderId="17" xfId="61" applyFont="1" applyBorder="1" applyAlignment="1">
      <alignment horizontal="center" vertical="center" textRotation="90" wrapText="1"/>
      <protection/>
    </xf>
    <xf numFmtId="0" fontId="3" fillId="0" borderId="53" xfId="61" applyFont="1" applyBorder="1" applyAlignment="1">
      <alignment horizontal="center" vertical="center" textRotation="90" wrapText="1"/>
      <protection/>
    </xf>
    <xf numFmtId="0" fontId="0" fillId="0" borderId="29" xfId="61" applyBorder="1">
      <alignment/>
      <protection/>
    </xf>
    <xf numFmtId="0" fontId="12" fillId="0" borderId="65" xfId="61" applyFont="1" applyBorder="1" applyAlignment="1">
      <alignment horizontal="center" vertical="center"/>
      <protection/>
    </xf>
    <xf numFmtId="3" fontId="15" fillId="0" borderId="44" xfId="61" applyNumberFormat="1" applyFont="1" applyBorder="1" applyAlignment="1">
      <alignment horizontal="center"/>
      <protection/>
    </xf>
    <xf numFmtId="3" fontId="15" fillId="0" borderId="30" xfId="61" applyNumberFormat="1" applyFont="1" applyBorder="1" applyAlignment="1">
      <alignment horizontal="center"/>
      <protection/>
    </xf>
    <xf numFmtId="43" fontId="0" fillId="0" borderId="0" xfId="57" applyAlignment="1">
      <alignment/>
    </xf>
    <xf numFmtId="9" fontId="0" fillId="0" borderId="0" xfId="71" applyAlignment="1">
      <alignment/>
    </xf>
    <xf numFmtId="0" fontId="12" fillId="0" borderId="35" xfId="61" applyFont="1" applyBorder="1" applyAlignment="1">
      <alignment horizontal="center" vertical="center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38" xfId="61" applyFont="1" applyBorder="1" applyAlignment="1">
      <alignment horizontal="center" vertical="center"/>
      <protection/>
    </xf>
    <xf numFmtId="0" fontId="12" fillId="0" borderId="35" xfId="61" applyFont="1" applyBorder="1" applyAlignment="1">
      <alignment horizontal="center" vertical="center" wrapText="1"/>
      <protection/>
    </xf>
    <xf numFmtId="0" fontId="0" fillId="33" borderId="11" xfId="61" applyFill="1" applyBorder="1">
      <alignment/>
      <protection/>
    </xf>
    <xf numFmtId="3" fontId="5" fillId="0" borderId="30" xfId="61" applyNumberFormat="1" applyFont="1" applyBorder="1" applyAlignment="1">
      <alignment horizontal="center"/>
      <protection/>
    </xf>
    <xf numFmtId="10" fontId="16" fillId="0" borderId="66" xfId="61" applyNumberFormat="1" applyFont="1" applyBorder="1" applyAlignment="1">
      <alignment horizontal="center"/>
      <protection/>
    </xf>
    <xf numFmtId="3" fontId="5" fillId="0" borderId="45" xfId="61" applyNumberFormat="1" applyFont="1" applyBorder="1" applyAlignment="1">
      <alignment horizontal="center"/>
      <protection/>
    </xf>
    <xf numFmtId="3" fontId="5" fillId="0" borderId="67" xfId="61" applyNumberFormat="1" applyFont="1" applyBorder="1" applyAlignment="1">
      <alignment horizontal="center"/>
      <protection/>
    </xf>
    <xf numFmtId="3" fontId="15" fillId="0" borderId="61" xfId="61" applyNumberFormat="1" applyFont="1" applyBorder="1" applyAlignment="1">
      <alignment horizontal="center"/>
      <protection/>
    </xf>
    <xf numFmtId="3" fontId="15" fillId="0" borderId="13" xfId="61" applyNumberFormat="1" applyFont="1" applyBorder="1" applyAlignment="1">
      <alignment horizontal="center"/>
      <protection/>
    </xf>
    <xf numFmtId="3" fontId="15" fillId="0" borderId="39" xfId="61" applyNumberFormat="1" applyFont="1" applyBorder="1" applyAlignment="1">
      <alignment horizontal="center"/>
      <protection/>
    </xf>
    <xf numFmtId="0" fontId="11" fillId="0" borderId="27" xfId="61" applyFont="1" applyBorder="1" applyAlignment="1">
      <alignment horizontal="left"/>
      <protection/>
    </xf>
    <xf numFmtId="0" fontId="11" fillId="0" borderId="68" xfId="61" applyFont="1" applyBorder="1" applyAlignment="1">
      <alignment horizontal="left"/>
      <protection/>
    </xf>
    <xf numFmtId="0" fontId="18" fillId="0" borderId="0" xfId="61" applyFont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11" fillId="0" borderId="25" xfId="61" applyFont="1" applyBorder="1" applyAlignment="1">
      <alignment horizontal="left"/>
      <protection/>
    </xf>
    <xf numFmtId="0" fontId="11" fillId="0" borderId="26" xfId="61" applyFont="1" applyBorder="1" applyAlignment="1">
      <alignment horizontal="left"/>
      <protection/>
    </xf>
    <xf numFmtId="0" fontId="11" fillId="0" borderId="69" xfId="61" applyFont="1" applyBorder="1" applyAlignment="1">
      <alignment horizontal="right"/>
      <protection/>
    </xf>
    <xf numFmtId="0" fontId="11" fillId="0" borderId="70" xfId="61" applyFont="1" applyBorder="1" applyAlignment="1">
      <alignment horizontal="right"/>
      <protection/>
    </xf>
    <xf numFmtId="0" fontId="1" fillId="0" borderId="10" xfId="61" applyFont="1" applyBorder="1" applyAlignment="1">
      <alignment horizontal="center"/>
      <protection/>
    </xf>
    <xf numFmtId="0" fontId="0" fillId="0" borderId="10" xfId="61" applyBorder="1" applyAlignment="1">
      <alignment horizontal="right"/>
      <protection/>
    </xf>
    <xf numFmtId="0" fontId="13" fillId="0" borderId="25" xfId="61" applyFont="1" applyBorder="1" applyAlignment="1">
      <alignment horizontal="center" vertical="center"/>
      <protection/>
    </xf>
    <xf numFmtId="0" fontId="13" fillId="0" borderId="71" xfId="61" applyFont="1" applyBorder="1" applyAlignment="1">
      <alignment horizontal="center" vertical="center"/>
      <protection/>
    </xf>
    <xf numFmtId="0" fontId="13" fillId="0" borderId="26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 wrapText="1"/>
      <protection/>
    </xf>
    <xf numFmtId="0" fontId="2" fillId="0" borderId="71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2" fillId="0" borderId="68" xfId="61" applyFont="1" applyBorder="1" applyAlignment="1">
      <alignment horizontal="center" vertical="center" wrapText="1"/>
      <protection/>
    </xf>
    <xf numFmtId="0" fontId="11" fillId="0" borderId="72" xfId="61" applyFont="1" applyBorder="1" applyAlignment="1">
      <alignment horizontal="right"/>
      <protection/>
    </xf>
  </cellXfs>
  <cellStyles count="7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[0] 2" xfId="49"/>
    <cellStyle name="Migliaia [0] 2 2" xfId="50"/>
    <cellStyle name="Migliaia [0] 3" xfId="51"/>
    <cellStyle name="Migliaia [0] 3 2" xfId="52"/>
    <cellStyle name="Migliaia [0] 4" xfId="53"/>
    <cellStyle name="Migliaia [0] 5" xfId="54"/>
    <cellStyle name="Migliaia 10" xfId="55"/>
    <cellStyle name="Migliaia 2" xfId="56"/>
    <cellStyle name="Migliaia 2 2" xfId="57"/>
    <cellStyle name="Migliaia 3" xfId="58"/>
    <cellStyle name="Migliaia 4" xfId="59"/>
    <cellStyle name="Neutrale" xfId="60"/>
    <cellStyle name="Normale 2" xfId="61"/>
    <cellStyle name="Nota" xfId="62"/>
    <cellStyle name="Output" xfId="63"/>
    <cellStyle name="Percent" xfId="64"/>
    <cellStyle name="Percentuale 2" xfId="65"/>
    <cellStyle name="Percentuale 2 2" xfId="66"/>
    <cellStyle name="Percentuale 3" xfId="67"/>
    <cellStyle name="Percentuale 3 2" xfId="68"/>
    <cellStyle name="Percentuale 4" xfId="69"/>
    <cellStyle name="Percentuale 5" xfId="70"/>
    <cellStyle name="Percentuale 5 2" xfId="71"/>
    <cellStyle name="Testo avviso" xfId="72"/>
    <cellStyle name="Testo descrittivo" xfId="73"/>
    <cellStyle name="Titolo" xfId="74"/>
    <cellStyle name="Titolo 1" xfId="75"/>
    <cellStyle name="Titolo 2" xfId="76"/>
    <cellStyle name="Titolo 3" xfId="77"/>
    <cellStyle name="Titolo 4" xfId="78"/>
    <cellStyle name="Totale" xfId="79"/>
    <cellStyle name="Valore non valido" xfId="80"/>
    <cellStyle name="Valore valido" xfId="81"/>
    <cellStyle name="Currency" xfId="82"/>
    <cellStyle name="Currency [0]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Andamento mensile produzione rifiuti in kg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18"/>
          <c:w val="0.7102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'DATI 2020'!$A$128</c:f>
              <c:strCache>
                <c:ptCount val="1"/>
                <c:pt idx="0">
                  <c:v>(B) TOTALE RIFIUTI DIFFERENZIATI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2020'!$C$4:$N$4</c:f>
              <c:strCache/>
            </c:strRef>
          </c:cat>
          <c:val>
            <c:numRef>
              <c:f>'DATI 2020'!$C$128:$N$128</c:f>
              <c:numCache/>
            </c:numRef>
          </c:val>
          <c:smooth val="0"/>
        </c:ser>
        <c:ser>
          <c:idx val="1"/>
          <c:order val="1"/>
          <c:tx>
            <c:strRef>
              <c:f>'DATI 2020'!$A$130</c:f>
              <c:strCache>
                <c:ptCount val="1"/>
                <c:pt idx="0">
                  <c:v>SECCO RESIDUO (NON RICICLABILE)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2020'!$C$4:$N$4</c:f>
              <c:strCache/>
            </c:strRef>
          </c:cat>
          <c:val>
            <c:numRef>
              <c:f>'DATI 2020'!$C$130:$N$130</c:f>
              <c:numCache/>
            </c:numRef>
          </c:val>
          <c:smooth val="0"/>
        </c:ser>
        <c:ser>
          <c:idx val="2"/>
          <c:order val="2"/>
          <c:tx>
            <c:strRef>
              <c:f>'DATI 2020'!$A$134</c:f>
              <c:strCache>
                <c:ptCount val="1"/>
                <c:pt idx="0">
                  <c:v>(A) RIFIUTI COMPLESSIVAMENTE PRODOTTI (B+C)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'DATI 2020'!$C$4:$N$4</c:f>
              <c:strCache/>
            </c:strRef>
          </c:cat>
          <c:val>
            <c:numRef>
              <c:f>'DATI 2020'!$C$134:$N$134</c:f>
              <c:numCache/>
            </c:numRef>
          </c:val>
          <c:smooth val="0"/>
        </c:ser>
        <c:marker val="1"/>
        <c:axId val="816728"/>
        <c:axId val="7350553"/>
      </c:lineChart>
      <c:catAx>
        <c:axId val="81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350553"/>
        <c:crosses val="autoZero"/>
        <c:auto val="1"/>
        <c:lblOffset val="100"/>
        <c:tickLblSkip val="1"/>
        <c:noMultiLvlLbl val="0"/>
      </c:catAx>
      <c:valAx>
        <c:axId val="7350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6728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25"/>
          <c:y val="0.25"/>
          <c:w val="0.2155"/>
          <c:h val="0.3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Composizione dei rifiuti</a:t>
            </a:r>
          </a:p>
        </c:rich>
      </c:tx>
      <c:layout>
        <c:manualLayout>
          <c:xMode val="factor"/>
          <c:yMode val="factor"/>
          <c:x val="-0.3287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147"/>
          <c:y val="0.135"/>
          <c:w val="0.669"/>
          <c:h val="0.86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B050"/>
              </a:solidFill>
              <a:ln w="381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84807"/>
              </a:solidFill>
              <a:ln w="38100">
                <a:solidFill>
                  <a:srgbClr val="993300"/>
                </a:solidFill>
              </a:ln>
            </c:spPr>
          </c:dPt>
          <c:dPt>
            <c:idx val="3"/>
            <c:spPr>
              <a:solidFill>
                <a:srgbClr val="E46C0A"/>
              </a:solidFill>
              <a:ln w="38100">
                <a:solidFill>
                  <a:srgbClr val="FF6600"/>
                </a:solidFill>
              </a:ln>
            </c:spPr>
          </c:dPt>
          <c:dPt>
            <c:idx val="4"/>
            <c:spPr>
              <a:solidFill>
                <a:srgbClr val="7030A0"/>
              </a:solidFill>
              <a:ln w="38100">
                <a:solidFill>
                  <a:srgbClr val="666699"/>
                </a:solidFill>
              </a:ln>
            </c:spPr>
          </c:dPt>
          <c:dPt>
            <c:idx val="5"/>
            <c:spPr>
              <a:solidFill>
                <a:srgbClr val="7F7F7F"/>
              </a:solidFill>
              <a:ln w="38100">
                <a:solidFill>
                  <a:srgbClr val="80808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8100">
                <a:solidFill>
                  <a:srgbClr val="9999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8100">
                <a:solidFill>
                  <a:srgbClr val="FF8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('DATI 2020'!$A$120:$A$127,'DATI 2020'!$A$130)</c:f>
              <c:strCache/>
            </c:strRef>
          </c:cat>
          <c:val>
            <c:numRef>
              <c:f>('DATI 2020'!$P$120:$P$127,'DATI 2020'!$P$130)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75"/>
          <c:y val="0.043"/>
          <c:w val="0.971"/>
          <c:h val="0.298"/>
        </c:manualLayout>
      </c:layout>
      <c:overlay val="0"/>
      <c:spPr>
        <a:noFill/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Andamento mensile raccolta differenziata in %</a:t>
            </a:r>
          </a:p>
        </c:rich>
      </c:tx>
      <c:layout>
        <c:manualLayout>
          <c:xMode val="factor"/>
          <c:yMode val="factor"/>
          <c:x val="-0.000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465"/>
          <c:w val="0.9667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2020'!$C$4:$N$4</c:f>
              <c:strCache/>
            </c:strRef>
          </c:cat>
          <c:val>
            <c:numRef>
              <c:f>'DATI 2020'!$C$135:$N$135</c:f>
              <c:numCache/>
            </c:numRef>
          </c:val>
          <c:smooth val="0"/>
        </c:ser>
        <c:marker val="1"/>
        <c:axId val="66154978"/>
        <c:axId val="58523891"/>
      </c:lineChart>
      <c:catAx>
        <c:axId val="66154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523891"/>
        <c:crosses val="autoZero"/>
        <c:auto val="1"/>
        <c:lblOffset val="100"/>
        <c:tickLblSkip val="1"/>
        <c:noMultiLvlLbl val="0"/>
      </c:catAx>
      <c:valAx>
        <c:axId val="58523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154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47</xdr:row>
      <xdr:rowOff>57150</xdr:rowOff>
    </xdr:from>
    <xdr:to>
      <xdr:col>8</xdr:col>
      <xdr:colOff>95250</xdr:colOff>
      <xdr:row>83</xdr:row>
      <xdr:rowOff>57150</xdr:rowOff>
    </xdr:to>
    <xdr:graphicFrame>
      <xdr:nvGraphicFramePr>
        <xdr:cNvPr id="1" name="Grafico 1"/>
        <xdr:cNvGraphicFramePr/>
      </xdr:nvGraphicFramePr>
      <xdr:xfrm>
        <a:off x="85725" y="14382750"/>
        <a:ext cx="116205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47</xdr:row>
      <xdr:rowOff>85725</xdr:rowOff>
    </xdr:from>
    <xdr:to>
      <xdr:col>17</xdr:col>
      <xdr:colOff>685800</xdr:colOff>
      <xdr:row>114</xdr:row>
      <xdr:rowOff>76200</xdr:rowOff>
    </xdr:to>
    <xdr:graphicFrame>
      <xdr:nvGraphicFramePr>
        <xdr:cNvPr id="2" name="Grafico 1"/>
        <xdr:cNvGraphicFramePr/>
      </xdr:nvGraphicFramePr>
      <xdr:xfrm>
        <a:off x="11734800" y="14411325"/>
        <a:ext cx="8982075" cy="1092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83</xdr:row>
      <xdr:rowOff>123825</xdr:rowOff>
    </xdr:from>
    <xdr:to>
      <xdr:col>8</xdr:col>
      <xdr:colOff>95250</xdr:colOff>
      <xdr:row>114</xdr:row>
      <xdr:rowOff>85725</xdr:rowOff>
    </xdr:to>
    <xdr:graphicFrame>
      <xdr:nvGraphicFramePr>
        <xdr:cNvPr id="3" name="Grafico 2"/>
        <xdr:cNvGraphicFramePr/>
      </xdr:nvGraphicFramePr>
      <xdr:xfrm>
        <a:off x="85725" y="20288250"/>
        <a:ext cx="11620500" cy="505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TATISTICHE%20urb\Igiene%20Urbana\CRISPIANO%20OK\CRISPI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RAFICO COMPARATIVO"/>
      <sheetName val="RIEPILOGO DATI"/>
      <sheetName val="CRISPIANO  DATI 2003"/>
      <sheetName val="CRISPIANO DATI 2002"/>
      <sheetName val="CRISPIANO  DATI 2004"/>
      <sheetName val="CRISPIANO  DATI 2005"/>
      <sheetName val="CRISPIANO  DATI 2006"/>
      <sheetName val="CRISPIANO DATI 2006 stamp"/>
      <sheetName val="CRISPIANO  DATI 2006 Coord."/>
      <sheetName val="CRISPIANO  DATI 2007 Coord."/>
      <sheetName val="CRISPIANO DATI 2007 stamp"/>
      <sheetName val="CRISPIANO  DATI 2008 Coord."/>
      <sheetName val="CRISPIANO DATI 2008 stamp"/>
      <sheetName val="CRISPIANO  DATI 2009 Coord."/>
      <sheetName val="CRISPIANO DATI 2009 stamp"/>
      <sheetName val="CRISPIANO  DATI 2010 Coord."/>
      <sheetName val="CRISPIANO DATI 2010 stamp"/>
      <sheetName val="CRISPIANO  DATI 2011 Coord."/>
      <sheetName val="CRISPIANO DATI 2011 stamp"/>
      <sheetName val="CRISPIANO  DATI 2012 Coord."/>
      <sheetName val="CRISPIANO DATI 2012 stamp"/>
      <sheetName val="CRISPIANO  DATI 2013"/>
      <sheetName val="CRISPIANO  DATI 2013 Coord."/>
      <sheetName val="CRISPIANO  DATI 2013 stampa"/>
      <sheetName val="CRISPIANO  DATI 2014 MOD"/>
      <sheetName val="CRISPIANO  DATI 2014 Coord. MOD"/>
      <sheetName val="CRISPIANO  DATI 2014 stampa MOD"/>
      <sheetName val="CRISPIANO  DATI 2015 MOD"/>
      <sheetName val="CRISPIANO  DATI 2015 Coord. MOD"/>
      <sheetName val="CRISPIANO  DATI 2015 stampa MOD"/>
      <sheetName val="CRISPIANO  DATI 2016 MOD"/>
      <sheetName val="CRISPIANO  DATI 2016 Coord. MOD"/>
      <sheetName val="CRISPIANO  DATI 2016 stampa MOD"/>
      <sheetName val="CRISPIANO DATI 2016 Coord. Agg."/>
      <sheetName val="CRISPIANO DATI 2016 stampa Agg."/>
      <sheetName val="CRISPIANO  DATI 2017 MOD"/>
      <sheetName val="CRISPIANO DATI 2017 Coord."/>
      <sheetName val="CRISPIANO DATI 2017 stampa"/>
      <sheetName val="CRISPIANO  DATI 2018 MOD"/>
      <sheetName val="CRISPIANO DATI 2018 Coord."/>
      <sheetName val="CRISPIANO DATI 2018 stampa"/>
      <sheetName val="CRISPIANO  DATI 2019 MOD"/>
      <sheetName val="CRISPIANO DATI 2019 Coord."/>
      <sheetName val="CRISPIANO DATI 2019 stampa"/>
      <sheetName val="ANDAMENTO RSU E RD"/>
      <sheetName val="GRAFICO ANDAMENTO RSU E RD"/>
      <sheetName val="ANDAMENTO CARTONE"/>
      <sheetName val="procapite cartone"/>
      <sheetName val="Foglio5"/>
    </sheetNames>
    <sheetDataSet>
      <sheetData sheetId="43">
        <row r="33">
          <cell r="C33">
            <v>0</v>
          </cell>
          <cell r="G33">
            <v>0</v>
          </cell>
          <cell r="K33">
            <v>0</v>
          </cell>
          <cell r="S33">
            <v>0</v>
          </cell>
          <cell r="AA33">
            <v>0</v>
          </cell>
          <cell r="AM33">
            <v>0</v>
          </cell>
          <cell r="AQ33">
            <v>0</v>
          </cell>
          <cell r="AU33">
            <v>0</v>
          </cell>
          <cell r="BG33">
            <v>0</v>
          </cell>
          <cell r="BK33">
            <v>0</v>
          </cell>
          <cell r="BO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40"/>
  <sheetViews>
    <sheetView showGridLines="0" tabSelected="1" zoomScale="60" zoomScaleNormal="60" zoomScalePageLayoutView="0" workbookViewId="0" topLeftCell="A1">
      <pane xSplit="2" ySplit="4" topLeftCell="C19" activePane="bottomRight" state="frozen"/>
      <selection pane="topLeft" activeCell="BP74" sqref="BP74"/>
      <selection pane="topRight" activeCell="BP74" sqref="BP74"/>
      <selection pane="bottomLeft" activeCell="BP74" sqref="BP74"/>
      <selection pane="bottomRight" activeCell="N30" sqref="N30"/>
    </sheetView>
  </sheetViews>
  <sheetFormatPr defaultColWidth="9.140625" defaultRowHeight="12.75"/>
  <cols>
    <col min="1" max="1" width="43.8515625" style="2" customWidth="1"/>
    <col min="2" max="2" width="46.421875" style="2" customWidth="1"/>
    <col min="3" max="7" width="13.7109375" style="2" customWidth="1"/>
    <col min="8" max="8" width="15.28125" style="2" customWidth="1"/>
    <col min="9" max="14" width="13.7109375" style="2" customWidth="1"/>
    <col min="15" max="15" width="16.57421875" style="2" customWidth="1"/>
    <col min="16" max="18" width="13.7109375" style="2" customWidth="1"/>
    <col min="19" max="19" width="7.57421875" style="2" customWidth="1"/>
    <col min="20" max="20" width="13.57421875" style="2" bestFit="1" customWidth="1"/>
    <col min="21" max="21" width="8.140625" style="2" customWidth="1"/>
    <col min="22" max="22" width="13.140625" style="2" bestFit="1" customWidth="1"/>
    <col min="23" max="23" width="7.57421875" style="2" bestFit="1" customWidth="1"/>
    <col min="24" max="24" width="6.57421875" style="2" bestFit="1" customWidth="1"/>
    <col min="25" max="25" width="12.140625" style="2" bestFit="1" customWidth="1"/>
    <col min="26" max="26" width="11.00390625" style="2" bestFit="1" customWidth="1"/>
    <col min="27" max="16384" width="9.140625" style="2" customWidth="1"/>
  </cols>
  <sheetData>
    <row r="1" spans="1:18" ht="37.5" customHeight="1" thickBot="1">
      <c r="A1" s="39"/>
      <c r="B1" s="39"/>
      <c r="C1" s="139" t="s">
        <v>70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1"/>
    </row>
    <row r="2" ht="13.5" thickBot="1"/>
    <row r="3" spans="1:18" s="3" customFormat="1" ht="86.25" customHeight="1" thickBot="1">
      <c r="A3" s="40" t="s">
        <v>25</v>
      </c>
      <c r="B3" s="41">
        <v>7332</v>
      </c>
      <c r="C3" s="142" t="s">
        <v>67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  <c r="P3" s="144"/>
      <c r="Q3" s="144"/>
      <c r="R3" s="145"/>
    </row>
    <row r="4" spans="1:25" ht="99.75" customHeight="1" thickTop="1">
      <c r="A4" s="42" t="s">
        <v>37</v>
      </c>
      <c r="B4" s="43" t="s">
        <v>18</v>
      </c>
      <c r="C4" s="44" t="s">
        <v>4</v>
      </c>
      <c r="D4" s="45" t="s">
        <v>9</v>
      </c>
      <c r="E4" s="45" t="s">
        <v>10</v>
      </c>
      <c r="F4" s="45" t="s">
        <v>5</v>
      </c>
      <c r="G4" s="45" t="s">
        <v>6</v>
      </c>
      <c r="H4" s="45" t="s">
        <v>7</v>
      </c>
      <c r="I4" s="45" t="s">
        <v>8</v>
      </c>
      <c r="J4" s="45" t="s">
        <v>12</v>
      </c>
      <c r="K4" s="45" t="s">
        <v>13</v>
      </c>
      <c r="L4" s="45" t="s">
        <v>14</v>
      </c>
      <c r="M4" s="45" t="s">
        <v>15</v>
      </c>
      <c r="N4" s="46" t="s">
        <v>16</v>
      </c>
      <c r="O4" s="47" t="s">
        <v>22</v>
      </c>
      <c r="P4" s="48" t="s">
        <v>32</v>
      </c>
      <c r="Q4" s="49" t="s">
        <v>33</v>
      </c>
      <c r="R4" s="9" t="s">
        <v>31</v>
      </c>
      <c r="U4" s="2" t="s">
        <v>44</v>
      </c>
      <c r="V4" s="2" t="s">
        <v>45</v>
      </c>
      <c r="W4" s="2" t="s">
        <v>46</v>
      </c>
      <c r="X4" s="2" t="s">
        <v>47</v>
      </c>
      <c r="Y4" s="2" t="s">
        <v>48</v>
      </c>
    </row>
    <row r="5" spans="1:18" ht="27" customHeight="1">
      <c r="A5" s="13" t="s">
        <v>49</v>
      </c>
      <c r="B5" s="50">
        <v>150101</v>
      </c>
      <c r="C5" s="51"/>
      <c r="D5" s="52"/>
      <c r="E5" s="14"/>
      <c r="F5" s="14"/>
      <c r="G5" s="52"/>
      <c r="H5" s="52"/>
      <c r="I5" s="52"/>
      <c r="J5" s="52"/>
      <c r="K5" s="52"/>
      <c r="L5" s="52"/>
      <c r="M5" s="52"/>
      <c r="N5" s="52"/>
      <c r="O5" s="53">
        <f aca="true" t="shared" si="0" ref="O5:O26">+N5+M5+L5+K5+J5+I5+H5+G5+F5+E5+D5+C5</f>
        <v>0</v>
      </c>
      <c r="P5" s="15">
        <f aca="true" t="shared" si="1" ref="P5:P26">+O5/($O$27+$O$31)</f>
        <v>0</v>
      </c>
      <c r="Q5" s="16">
        <f aca="true" t="shared" si="2" ref="Q5:Q26">+O5/$O$27</f>
        <v>0</v>
      </c>
      <c r="R5" s="17">
        <f>+O5/$B$3</f>
        <v>0</v>
      </c>
    </row>
    <row r="6" spans="1:18" ht="27" customHeight="1">
      <c r="A6" s="13" t="s">
        <v>36</v>
      </c>
      <c r="B6" s="50">
        <v>150102</v>
      </c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>
        <f t="shared" si="0"/>
        <v>0</v>
      </c>
      <c r="P6" s="15">
        <f t="shared" si="1"/>
        <v>0</v>
      </c>
      <c r="Q6" s="16">
        <f t="shared" si="2"/>
        <v>0</v>
      </c>
      <c r="R6" s="17">
        <f aca="true" t="shared" si="3" ref="R6:R26">+O6/$B$3</f>
        <v>0</v>
      </c>
    </row>
    <row r="7" spans="1:18" ht="27" customHeight="1">
      <c r="A7" s="13" t="s">
        <v>19</v>
      </c>
      <c r="B7" s="50">
        <v>150104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>
        <f>+N7+M7+L7+K7+J7+I7+H7+G7+F7+E7+D7+C7</f>
        <v>0</v>
      </c>
      <c r="P7" s="15">
        <f t="shared" si="1"/>
        <v>0</v>
      </c>
      <c r="Q7" s="16">
        <f t="shared" si="2"/>
        <v>0</v>
      </c>
      <c r="R7" s="17">
        <f>+O7/$B$3</f>
        <v>0</v>
      </c>
    </row>
    <row r="8" spans="1:18" ht="27" customHeight="1">
      <c r="A8" s="13" t="s">
        <v>50</v>
      </c>
      <c r="B8" s="50">
        <v>150107</v>
      </c>
      <c r="C8" s="51">
        <v>21770</v>
      </c>
      <c r="D8" s="52">
        <v>15860</v>
      </c>
      <c r="E8" s="52">
        <v>14500</v>
      </c>
      <c r="F8" s="52">
        <v>19980</v>
      </c>
      <c r="G8" s="52">
        <v>16720</v>
      </c>
      <c r="H8" s="52">
        <v>18250</v>
      </c>
      <c r="I8" s="52">
        <v>23590</v>
      </c>
      <c r="J8" s="52">
        <v>21690</v>
      </c>
      <c r="K8" s="52">
        <v>24730</v>
      </c>
      <c r="L8" s="52">
        <v>16510</v>
      </c>
      <c r="M8" s="52">
        <v>16260</v>
      </c>
      <c r="N8" s="52">
        <v>18310</v>
      </c>
      <c r="O8" s="53">
        <f t="shared" si="0"/>
        <v>228170</v>
      </c>
      <c r="P8" s="15">
        <f t="shared" si="1"/>
        <v>0.08976479868128323</v>
      </c>
      <c r="Q8" s="16">
        <f t="shared" si="2"/>
        <v>0.13236569525781927</v>
      </c>
      <c r="R8" s="17">
        <f t="shared" si="3"/>
        <v>31.11974904528096</v>
      </c>
    </row>
    <row r="9" spans="1:18" ht="27" customHeight="1">
      <c r="A9" s="13" t="s">
        <v>68</v>
      </c>
      <c r="B9" s="38">
        <v>150106</v>
      </c>
      <c r="C9" s="51">
        <v>38650</v>
      </c>
      <c r="D9" s="52">
        <v>35280</v>
      </c>
      <c r="E9" s="52">
        <v>36580</v>
      </c>
      <c r="F9" s="52">
        <v>29080</v>
      </c>
      <c r="G9" s="52">
        <v>40800</v>
      </c>
      <c r="H9" s="52">
        <v>44900</v>
      </c>
      <c r="I9" s="52">
        <v>41600</v>
      </c>
      <c r="J9" s="52">
        <v>39770</v>
      </c>
      <c r="K9" s="52">
        <v>41170</v>
      </c>
      <c r="L9" s="52">
        <v>49340</v>
      </c>
      <c r="M9" s="52">
        <v>45590</v>
      </c>
      <c r="N9" s="52">
        <v>46990</v>
      </c>
      <c r="O9" s="53">
        <f>+N9+M9+L9+K9+J9+I9+H9+G9+F9+E9+D9+C9</f>
        <v>489750</v>
      </c>
      <c r="P9" s="15">
        <f t="shared" si="1"/>
        <v>0.19267348974080056</v>
      </c>
      <c r="Q9" s="16">
        <f t="shared" si="2"/>
        <v>0.2841131579634351</v>
      </c>
      <c r="R9" s="17">
        <f>+O9/$B$3</f>
        <v>66.7962356792144</v>
      </c>
    </row>
    <row r="10" spans="1:18" ht="27" customHeight="1">
      <c r="A10" s="13" t="s">
        <v>0</v>
      </c>
      <c r="B10" s="38">
        <v>200108</v>
      </c>
      <c r="C10" s="51">
        <v>57320</v>
      </c>
      <c r="D10" s="52">
        <v>57980</v>
      </c>
      <c r="E10" s="52">
        <v>51440</v>
      </c>
      <c r="F10" s="52">
        <v>49440</v>
      </c>
      <c r="G10" s="52">
        <v>51220</v>
      </c>
      <c r="H10" s="52">
        <v>49520</v>
      </c>
      <c r="I10" s="52">
        <v>57960</v>
      </c>
      <c r="J10" s="52">
        <v>62660</v>
      </c>
      <c r="K10" s="52">
        <v>55220</v>
      </c>
      <c r="L10" s="52">
        <v>54280</v>
      </c>
      <c r="M10" s="52">
        <v>56020</v>
      </c>
      <c r="N10" s="52">
        <v>57840</v>
      </c>
      <c r="O10" s="53">
        <f t="shared" si="0"/>
        <v>660900</v>
      </c>
      <c r="P10" s="15">
        <f t="shared" si="1"/>
        <v>0.2600059405200512</v>
      </c>
      <c r="Q10" s="16">
        <f t="shared" si="2"/>
        <v>0.3834004820786815</v>
      </c>
      <c r="R10" s="17">
        <f t="shared" si="3"/>
        <v>90.13911620294598</v>
      </c>
    </row>
    <row r="11" spans="1:18" ht="27" customHeight="1">
      <c r="A11" s="13" t="s">
        <v>21</v>
      </c>
      <c r="B11" s="38">
        <v>200201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>
        <f t="shared" si="0"/>
        <v>0</v>
      </c>
      <c r="P11" s="15">
        <f t="shared" si="1"/>
        <v>0</v>
      </c>
      <c r="Q11" s="16">
        <f t="shared" si="2"/>
        <v>0</v>
      </c>
      <c r="R11" s="17">
        <f t="shared" si="3"/>
        <v>0</v>
      </c>
    </row>
    <row r="12" spans="1:18" ht="27" customHeight="1">
      <c r="A12" s="13" t="s">
        <v>11</v>
      </c>
      <c r="B12" s="54">
        <v>200101</v>
      </c>
      <c r="C12" s="51">
        <v>24480</v>
      </c>
      <c r="D12" s="52">
        <v>22960</v>
      </c>
      <c r="E12" s="52">
        <v>22830</v>
      </c>
      <c r="F12" s="52">
        <v>19550</v>
      </c>
      <c r="G12" s="52">
        <v>21280</v>
      </c>
      <c r="H12" s="52">
        <v>23840</v>
      </c>
      <c r="I12" s="52">
        <v>18430</v>
      </c>
      <c r="J12" s="52">
        <v>20600</v>
      </c>
      <c r="K12" s="52">
        <v>21520</v>
      </c>
      <c r="L12" s="52">
        <v>21290</v>
      </c>
      <c r="M12" s="52">
        <v>20060</v>
      </c>
      <c r="N12" s="52">
        <v>18270</v>
      </c>
      <c r="O12" s="53">
        <f t="shared" si="0"/>
        <v>255110</v>
      </c>
      <c r="P12" s="15">
        <f t="shared" si="1"/>
        <v>0.10036331591174197</v>
      </c>
      <c r="Q12" s="16">
        <f t="shared" si="2"/>
        <v>0.14799409439112185</v>
      </c>
      <c r="R12" s="17">
        <f t="shared" si="3"/>
        <v>34.79405346426623</v>
      </c>
    </row>
    <row r="13" spans="1:18" ht="36">
      <c r="A13" s="13" t="s">
        <v>60</v>
      </c>
      <c r="B13" s="55" t="s">
        <v>62</v>
      </c>
      <c r="C13" s="51">
        <f>400+460+2500</f>
        <v>3360</v>
      </c>
      <c r="D13" s="52">
        <f>600+460+820</f>
        <v>1880</v>
      </c>
      <c r="E13" s="52">
        <f>720+420+2230</f>
        <v>3370</v>
      </c>
      <c r="F13" s="52">
        <v>120</v>
      </c>
      <c r="G13" s="52">
        <v>2840</v>
      </c>
      <c r="H13" s="52">
        <v>7740</v>
      </c>
      <c r="I13" s="52">
        <v>3180</v>
      </c>
      <c r="J13" s="52">
        <v>2520</v>
      </c>
      <c r="K13" s="52">
        <v>3140</v>
      </c>
      <c r="L13" s="52">
        <v>2300</v>
      </c>
      <c r="M13" s="52">
        <v>2520</v>
      </c>
      <c r="N13" s="52">
        <v>2640</v>
      </c>
      <c r="O13" s="53">
        <f t="shared" si="0"/>
        <v>35610</v>
      </c>
      <c r="P13" s="15">
        <f t="shared" si="1"/>
        <v>0.014009398610862497</v>
      </c>
      <c r="Q13" s="16">
        <f t="shared" si="2"/>
        <v>0.02065802869847458</v>
      </c>
      <c r="R13" s="17">
        <f t="shared" si="3"/>
        <v>4.856792144026187</v>
      </c>
    </row>
    <row r="14" spans="1:18" ht="27.75" customHeight="1">
      <c r="A14" s="13" t="s">
        <v>59</v>
      </c>
      <c r="B14" s="55" t="s">
        <v>61</v>
      </c>
      <c r="C14" s="51">
        <v>2100</v>
      </c>
      <c r="D14" s="52">
        <v>2340</v>
      </c>
      <c r="E14" s="52">
        <v>2320</v>
      </c>
      <c r="F14" s="52"/>
      <c r="G14" s="52">
        <v>3360</v>
      </c>
      <c r="H14" s="52">
        <v>3950</v>
      </c>
      <c r="I14" s="52">
        <v>4250</v>
      </c>
      <c r="J14" s="52">
        <v>3380</v>
      </c>
      <c r="K14" s="52">
        <v>3860</v>
      </c>
      <c r="L14" s="52">
        <v>2250</v>
      </c>
      <c r="M14" s="52">
        <v>2670</v>
      </c>
      <c r="N14" s="52">
        <v>2650</v>
      </c>
      <c r="O14" s="53">
        <f t="shared" si="0"/>
        <v>33130</v>
      </c>
      <c r="P14" s="15">
        <f t="shared" si="1"/>
        <v>0.013033737039535932</v>
      </c>
      <c r="Q14" s="16">
        <f t="shared" si="2"/>
        <v>0.019219334197710273</v>
      </c>
      <c r="R14" s="17">
        <f t="shared" si="3"/>
        <v>4.518548827059465</v>
      </c>
    </row>
    <row r="15" spans="1:18" ht="27.75" customHeight="1">
      <c r="A15" s="13" t="s">
        <v>38</v>
      </c>
      <c r="B15" s="50">
        <v>200133</v>
      </c>
      <c r="C15" s="51">
        <v>123</v>
      </c>
      <c r="D15" s="52"/>
      <c r="E15" s="52"/>
      <c r="F15" s="52">
        <v>32</v>
      </c>
      <c r="G15" s="52"/>
      <c r="H15" s="52"/>
      <c r="I15" s="52"/>
      <c r="J15" s="52"/>
      <c r="K15" s="52"/>
      <c r="L15" s="52">
        <v>190</v>
      </c>
      <c r="M15" s="52"/>
      <c r="N15" s="52"/>
      <c r="O15" s="53">
        <f t="shared" si="0"/>
        <v>345</v>
      </c>
      <c r="P15" s="15">
        <f t="shared" si="1"/>
        <v>0.00013572711375309075</v>
      </c>
      <c r="Q15" s="16">
        <f t="shared" si="2"/>
        <v>0.00020014096885632488</v>
      </c>
      <c r="R15" s="17">
        <f t="shared" si="3"/>
        <v>0.04705400981996727</v>
      </c>
    </row>
    <row r="16" spans="1:18" ht="27" customHeight="1">
      <c r="A16" s="13" t="s">
        <v>1</v>
      </c>
      <c r="B16" s="50">
        <v>200132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>
        <f t="shared" si="0"/>
        <v>0</v>
      </c>
      <c r="P16" s="15">
        <f t="shared" si="1"/>
        <v>0</v>
      </c>
      <c r="Q16" s="16">
        <f t="shared" si="2"/>
        <v>0</v>
      </c>
      <c r="R16" s="17">
        <f t="shared" si="3"/>
        <v>0</v>
      </c>
    </row>
    <row r="17" spans="1:18" ht="27" customHeight="1" hidden="1">
      <c r="A17" s="13" t="s">
        <v>39</v>
      </c>
      <c r="B17" s="50">
        <v>200125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>
        <f t="shared" si="0"/>
        <v>0</v>
      </c>
      <c r="P17" s="15">
        <f t="shared" si="1"/>
        <v>0</v>
      </c>
      <c r="Q17" s="16">
        <f t="shared" si="2"/>
        <v>0</v>
      </c>
      <c r="R17" s="17">
        <f t="shared" si="3"/>
        <v>0</v>
      </c>
    </row>
    <row r="18" spans="1:18" ht="27" customHeight="1" hidden="1">
      <c r="A18" s="13" t="s">
        <v>35</v>
      </c>
      <c r="B18" s="50">
        <v>200126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>
        <f t="shared" si="0"/>
        <v>0</v>
      </c>
      <c r="P18" s="15">
        <f t="shared" si="1"/>
        <v>0</v>
      </c>
      <c r="Q18" s="16">
        <f t="shared" si="2"/>
        <v>0</v>
      </c>
      <c r="R18" s="17">
        <f t="shared" si="3"/>
        <v>0</v>
      </c>
    </row>
    <row r="19" spans="1:18" ht="27" customHeight="1">
      <c r="A19" s="13" t="s">
        <v>2</v>
      </c>
      <c r="B19" s="50">
        <v>200127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>
        <f t="shared" si="0"/>
        <v>0</v>
      </c>
      <c r="P19" s="15">
        <f t="shared" si="1"/>
        <v>0</v>
      </c>
      <c r="Q19" s="16">
        <f t="shared" si="2"/>
        <v>0</v>
      </c>
      <c r="R19" s="17">
        <f t="shared" si="3"/>
        <v>0</v>
      </c>
    </row>
    <row r="20" spans="1:18" ht="27" customHeight="1">
      <c r="A20" s="13" t="s">
        <v>40</v>
      </c>
      <c r="B20" s="50" t="s">
        <v>41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>
        <f t="shared" si="0"/>
        <v>0</v>
      </c>
      <c r="P20" s="15">
        <f t="shared" si="1"/>
        <v>0</v>
      </c>
      <c r="Q20" s="16">
        <f t="shared" si="2"/>
        <v>0</v>
      </c>
      <c r="R20" s="17">
        <f t="shared" si="3"/>
        <v>0</v>
      </c>
    </row>
    <row r="21" spans="1:18" ht="27" customHeight="1">
      <c r="A21" s="13" t="s">
        <v>3</v>
      </c>
      <c r="B21" s="54">
        <v>200138</v>
      </c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>
        <f t="shared" si="0"/>
        <v>0</v>
      </c>
      <c r="P21" s="15">
        <f t="shared" si="1"/>
        <v>0</v>
      </c>
      <c r="Q21" s="16">
        <f t="shared" si="2"/>
        <v>0</v>
      </c>
      <c r="R21" s="17">
        <f t="shared" si="3"/>
        <v>0</v>
      </c>
    </row>
    <row r="22" spans="1:18" ht="27" customHeight="1">
      <c r="A22" s="13" t="s">
        <v>39</v>
      </c>
      <c r="B22" s="54">
        <v>200125</v>
      </c>
      <c r="C22" s="51">
        <v>80</v>
      </c>
      <c r="D22" s="52">
        <v>100</v>
      </c>
      <c r="E22" s="52">
        <v>20</v>
      </c>
      <c r="F22" s="52">
        <v>100</v>
      </c>
      <c r="G22" s="52">
        <v>100</v>
      </c>
      <c r="H22" s="52"/>
      <c r="I22" s="52">
        <v>100</v>
      </c>
      <c r="J22" s="52">
        <v>100</v>
      </c>
      <c r="K22" s="52">
        <v>80</v>
      </c>
      <c r="L22" s="52">
        <v>100</v>
      </c>
      <c r="M22" s="52">
        <v>100</v>
      </c>
      <c r="N22" s="52">
        <v>100</v>
      </c>
      <c r="O22" s="53">
        <f>+N22+M22+L22+K22+J22+I22+H22+G22+F22+E22+D22+C22</f>
        <v>980</v>
      </c>
      <c r="P22" s="15">
        <f t="shared" si="1"/>
        <v>0.0003855436854435621</v>
      </c>
      <c r="Q22" s="16">
        <f t="shared" si="2"/>
        <v>0.0005685163753020243</v>
      </c>
      <c r="R22" s="17">
        <f>+O22/$B$3</f>
        <v>0.1336606655755592</v>
      </c>
    </row>
    <row r="23" spans="1:18" ht="27" customHeight="1">
      <c r="A23" s="13" t="s">
        <v>20</v>
      </c>
      <c r="B23" s="54">
        <v>200110</v>
      </c>
      <c r="C23" s="51">
        <v>2840</v>
      </c>
      <c r="D23" s="52">
        <v>850</v>
      </c>
      <c r="E23" s="52">
        <v>710</v>
      </c>
      <c r="F23" s="52"/>
      <c r="G23" s="52">
        <v>2280</v>
      </c>
      <c r="H23" s="52">
        <v>2720</v>
      </c>
      <c r="I23" s="52">
        <v>2440</v>
      </c>
      <c r="J23" s="52">
        <v>2360</v>
      </c>
      <c r="K23" s="52">
        <v>2490</v>
      </c>
      <c r="L23" s="52">
        <v>1210</v>
      </c>
      <c r="M23" s="52">
        <v>1050</v>
      </c>
      <c r="N23" s="52">
        <v>840</v>
      </c>
      <c r="O23" s="53">
        <f t="shared" si="0"/>
        <v>19790</v>
      </c>
      <c r="P23" s="15">
        <f t="shared" si="1"/>
        <v>0.007785621974416423</v>
      </c>
      <c r="Q23" s="16">
        <f t="shared" si="2"/>
        <v>0.011480550068599042</v>
      </c>
      <c r="R23" s="17">
        <f t="shared" si="3"/>
        <v>2.699127114020731</v>
      </c>
    </row>
    <row r="24" spans="1:18" ht="27" customHeight="1" thickBot="1">
      <c r="A24" s="13" t="s">
        <v>34</v>
      </c>
      <c r="B24" s="54">
        <v>200111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>
        <f t="shared" si="0"/>
        <v>0</v>
      </c>
      <c r="P24" s="15">
        <f t="shared" si="1"/>
        <v>0</v>
      </c>
      <c r="Q24" s="16">
        <f t="shared" si="2"/>
        <v>0</v>
      </c>
      <c r="R24" s="17">
        <f t="shared" si="3"/>
        <v>0</v>
      </c>
    </row>
    <row r="25" spans="1:18" ht="27" customHeight="1" hidden="1">
      <c r="A25" s="13" t="s">
        <v>51</v>
      </c>
      <c r="B25" s="54">
        <v>200203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>
        <f t="shared" si="0"/>
        <v>0</v>
      </c>
      <c r="P25" s="15">
        <f t="shared" si="1"/>
        <v>0</v>
      </c>
      <c r="Q25" s="16">
        <f t="shared" si="2"/>
        <v>0</v>
      </c>
      <c r="R25" s="17">
        <f t="shared" si="3"/>
        <v>0</v>
      </c>
    </row>
    <row r="26" spans="1:18" ht="27" customHeight="1" hidden="1" thickBot="1">
      <c r="A26" s="56" t="s">
        <v>52</v>
      </c>
      <c r="B26" s="54">
        <v>200303</v>
      </c>
      <c r="C26" s="51">
        <f>+'[1]CRISPIANO DATI 2019 Coord.'!C33</f>
        <v>0</v>
      </c>
      <c r="D26" s="52">
        <f>+'[1]CRISPIANO DATI 2019 Coord.'!G33</f>
        <v>0</v>
      </c>
      <c r="E26" s="52">
        <f>+'[1]CRISPIANO DATI 2019 Coord.'!K33</f>
        <v>0</v>
      </c>
      <c r="F26" s="52">
        <f>+'[1]CRISPIANO DATI 2019 Coord.'!S33</f>
        <v>0</v>
      </c>
      <c r="G26" s="52">
        <f>+'[1]CRISPIANO DATI 2019 Coord.'!AA33</f>
        <v>0</v>
      </c>
      <c r="H26" s="52">
        <f>+'[1]CRISPIANO DATI 2019 Coord.'!AA33</f>
        <v>0</v>
      </c>
      <c r="I26" s="52">
        <f>+'[1]CRISPIANO DATI 2019 Coord.'!AM33</f>
        <v>0</v>
      </c>
      <c r="J26" s="52">
        <f>+'[1]CRISPIANO DATI 2019 Coord.'!AQ33</f>
        <v>0</v>
      </c>
      <c r="K26" s="52">
        <f>+'[1]CRISPIANO DATI 2019 Coord.'!AU33</f>
        <v>0</v>
      </c>
      <c r="L26" s="52">
        <f>+'[1]CRISPIANO DATI 2019 Coord.'!BG33</f>
        <v>0</v>
      </c>
      <c r="M26" s="52">
        <f>+'[1]CRISPIANO DATI 2019 Coord.'!BK33</f>
        <v>0</v>
      </c>
      <c r="N26" s="52">
        <f>+'[1]CRISPIANO DATI 2019 Coord.'!BO33</f>
        <v>0</v>
      </c>
      <c r="O26" s="53">
        <f t="shared" si="0"/>
        <v>0</v>
      </c>
      <c r="P26" s="15">
        <f t="shared" si="1"/>
        <v>0</v>
      </c>
      <c r="Q26" s="16">
        <f t="shared" si="2"/>
        <v>0</v>
      </c>
      <c r="R26" s="17">
        <f t="shared" si="3"/>
        <v>0</v>
      </c>
    </row>
    <row r="27" spans="1:18" ht="27" customHeight="1" thickBot="1">
      <c r="A27" s="133" t="s">
        <v>53</v>
      </c>
      <c r="B27" s="134"/>
      <c r="C27" s="57">
        <f>SUM(C5:C26)</f>
        <v>150723</v>
      </c>
      <c r="D27" s="58">
        <f aca="true" t="shared" si="4" ref="D27:Q27">SUM(D5:D26)</f>
        <v>137250</v>
      </c>
      <c r="E27" s="18">
        <f t="shared" si="4"/>
        <v>131770</v>
      </c>
      <c r="F27" s="19">
        <f t="shared" si="4"/>
        <v>118302</v>
      </c>
      <c r="G27" s="59">
        <f t="shared" si="4"/>
        <v>138600</v>
      </c>
      <c r="H27" s="59">
        <f t="shared" si="4"/>
        <v>150920</v>
      </c>
      <c r="I27" s="59">
        <f t="shared" si="4"/>
        <v>151550</v>
      </c>
      <c r="J27" s="59">
        <f t="shared" si="4"/>
        <v>153080</v>
      </c>
      <c r="K27" s="59">
        <f t="shared" si="4"/>
        <v>152210</v>
      </c>
      <c r="L27" s="60">
        <f t="shared" si="4"/>
        <v>147470</v>
      </c>
      <c r="M27" s="60">
        <f t="shared" si="4"/>
        <v>144270</v>
      </c>
      <c r="N27" s="60">
        <f t="shared" si="4"/>
        <v>147640</v>
      </c>
      <c r="O27" s="61">
        <f>SUM(O5:O26)</f>
        <v>1723785</v>
      </c>
      <c r="P27" s="62">
        <f t="shared" si="4"/>
        <v>0.6781575732778884</v>
      </c>
      <c r="Q27" s="63">
        <f t="shared" si="4"/>
        <v>0.9999999999999999</v>
      </c>
      <c r="R27" s="20">
        <f>+O27/$B$3</f>
        <v>235.1043371522095</v>
      </c>
    </row>
    <row r="28" spans="1:18" ht="27" customHeight="1" thickBot="1">
      <c r="A28" s="64"/>
      <c r="B28" s="64"/>
      <c r="C28" s="6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6"/>
      <c r="R28" s="21"/>
    </row>
    <row r="29" spans="1:18" ht="27" customHeight="1" thickTop="1">
      <c r="A29" s="66" t="s">
        <v>42</v>
      </c>
      <c r="B29" s="67">
        <v>200301</v>
      </c>
      <c r="C29" s="68">
        <v>75380</v>
      </c>
      <c r="D29" s="69">
        <v>58860</v>
      </c>
      <c r="E29" s="69">
        <v>52270</v>
      </c>
      <c r="F29" s="69">
        <v>72750</v>
      </c>
      <c r="G29" s="69"/>
      <c r="H29" s="69">
        <v>66230</v>
      </c>
      <c r="I29" s="69">
        <v>83590</v>
      </c>
      <c r="J29" s="69">
        <v>66800</v>
      </c>
      <c r="K29" s="69">
        <v>62590</v>
      </c>
      <c r="L29" s="69">
        <v>82130</v>
      </c>
      <c r="M29" s="69">
        <v>66120</v>
      </c>
      <c r="N29" s="69">
        <v>57840</v>
      </c>
      <c r="O29" s="70">
        <f>SUM(C29:N29)</f>
        <v>744560</v>
      </c>
      <c r="P29" s="22">
        <f>+O29/($O$27+O31)</f>
        <v>0.2929187820753659</v>
      </c>
      <c r="Q29" s="1"/>
      <c r="R29" s="17">
        <f>+O29/$B$3</f>
        <v>101.5493726132024</v>
      </c>
    </row>
    <row r="30" spans="1:18" ht="27" customHeight="1" thickBot="1">
      <c r="A30" s="71" t="s">
        <v>23</v>
      </c>
      <c r="B30" s="72">
        <v>160103</v>
      </c>
      <c r="C30" s="73">
        <v>240</v>
      </c>
      <c r="D30" s="74"/>
      <c r="E30" s="74"/>
      <c r="F30" s="74"/>
      <c r="G30" s="74"/>
      <c r="H30" s="74">
        <v>240</v>
      </c>
      <c r="I30" s="74"/>
      <c r="J30" s="74"/>
      <c r="K30" s="74"/>
      <c r="L30" s="74"/>
      <c r="M30" s="74"/>
      <c r="N30" s="75"/>
      <c r="O30" s="76">
        <f>SUM(C30:N30)</f>
        <v>480</v>
      </c>
      <c r="P30" s="23">
        <f>+O30/($O$27+O31)</f>
        <v>0.00018883772348256105</v>
      </c>
      <c r="Q30" s="1"/>
      <c r="R30" s="24">
        <f>+O30/$B$3</f>
        <v>0.06546644844517185</v>
      </c>
    </row>
    <row r="31" spans="1:18" ht="27" customHeight="1" thickBot="1" thickTop="1">
      <c r="A31" s="133" t="s">
        <v>54</v>
      </c>
      <c r="B31" s="134"/>
      <c r="C31" s="77">
        <f>SUM(C29:C30)</f>
        <v>75620</v>
      </c>
      <c r="D31" s="59">
        <f>SUM(D29:D30)</f>
        <v>58860</v>
      </c>
      <c r="E31" s="59">
        <f aca="true" t="shared" si="5" ref="E31:N31">SUM(E29:E30)</f>
        <v>52270</v>
      </c>
      <c r="F31" s="59">
        <f t="shared" si="5"/>
        <v>72750</v>
      </c>
      <c r="G31" s="59">
        <v>73040</v>
      </c>
      <c r="H31" s="59">
        <f t="shared" si="5"/>
        <v>66470</v>
      </c>
      <c r="I31" s="59">
        <f t="shared" si="5"/>
        <v>83590</v>
      </c>
      <c r="J31" s="59">
        <f t="shared" si="5"/>
        <v>66800</v>
      </c>
      <c r="K31" s="59">
        <f t="shared" si="5"/>
        <v>62590</v>
      </c>
      <c r="L31" s="59">
        <f t="shared" si="5"/>
        <v>82130</v>
      </c>
      <c r="M31" s="59">
        <f t="shared" si="5"/>
        <v>66120</v>
      </c>
      <c r="N31" s="78">
        <f t="shared" si="5"/>
        <v>57840</v>
      </c>
      <c r="O31" s="79">
        <f>SUM(C31:N31)</f>
        <v>818080</v>
      </c>
      <c r="P31" s="25">
        <f>SUM(P29:P30)</f>
        <v>0.2931076197988485</v>
      </c>
      <c r="R31" s="26">
        <f>+O31/$B$3</f>
        <v>111.57665030005455</v>
      </c>
    </row>
    <row r="32" spans="1:18" ht="27" customHeight="1" thickBot="1" thickTop="1">
      <c r="A32" s="146" t="s">
        <v>55</v>
      </c>
      <c r="B32" s="136"/>
      <c r="C32" s="81">
        <f aca="true" t="shared" si="6" ref="C32:N32">+C31+C27</f>
        <v>226343</v>
      </c>
      <c r="D32" s="81">
        <f t="shared" si="6"/>
        <v>196110</v>
      </c>
      <c r="E32" s="81">
        <f t="shared" si="6"/>
        <v>184040</v>
      </c>
      <c r="F32" s="81">
        <f t="shared" si="6"/>
        <v>191052</v>
      </c>
      <c r="G32" s="81">
        <f t="shared" si="6"/>
        <v>211640</v>
      </c>
      <c r="H32" s="81">
        <f t="shared" si="6"/>
        <v>217390</v>
      </c>
      <c r="I32" s="81">
        <f t="shared" si="6"/>
        <v>235140</v>
      </c>
      <c r="J32" s="81">
        <f t="shared" si="6"/>
        <v>219880</v>
      </c>
      <c r="K32" s="81">
        <f t="shared" si="6"/>
        <v>214800</v>
      </c>
      <c r="L32" s="81">
        <f t="shared" si="6"/>
        <v>229600</v>
      </c>
      <c r="M32" s="81">
        <f t="shared" si="6"/>
        <v>210390</v>
      </c>
      <c r="N32" s="81">
        <f t="shared" si="6"/>
        <v>205480</v>
      </c>
      <c r="O32" s="82">
        <f>SUM(C32:N32)</f>
        <v>2541865</v>
      </c>
      <c r="P32" s="27"/>
      <c r="Q32" s="27"/>
      <c r="R32" s="28">
        <f>+O32/$B$3</f>
        <v>346.68098745226405</v>
      </c>
    </row>
    <row r="33" spans="1:18" ht="27" customHeight="1" thickBot="1" thickTop="1">
      <c r="A33" s="135" t="s">
        <v>56</v>
      </c>
      <c r="B33" s="136"/>
      <c r="C33" s="83">
        <f aca="true" t="shared" si="7" ref="C33:O33">+C27/C32*1</f>
        <v>0.6659052853412741</v>
      </c>
      <c r="D33" s="84">
        <f t="shared" si="7"/>
        <v>0.6998623221661312</v>
      </c>
      <c r="E33" s="84">
        <f t="shared" si="7"/>
        <v>0.7159856552923277</v>
      </c>
      <c r="F33" s="84">
        <f t="shared" si="7"/>
        <v>0.6192136172350983</v>
      </c>
      <c r="G33" s="84">
        <f t="shared" si="7"/>
        <v>0.6548856548856549</v>
      </c>
      <c r="H33" s="84">
        <f t="shared" si="7"/>
        <v>0.6942361654169925</v>
      </c>
      <c r="I33" s="84">
        <f t="shared" si="7"/>
        <v>0.6445096538232542</v>
      </c>
      <c r="J33" s="84">
        <f t="shared" si="7"/>
        <v>0.6961979261415318</v>
      </c>
      <c r="K33" s="84">
        <f t="shared" si="7"/>
        <v>0.7086126629422719</v>
      </c>
      <c r="L33" s="84">
        <f t="shared" si="7"/>
        <v>0.6422909407665506</v>
      </c>
      <c r="M33" s="84">
        <f t="shared" si="7"/>
        <v>0.6857265079138742</v>
      </c>
      <c r="N33" s="85">
        <f t="shared" si="7"/>
        <v>0.718512750632665</v>
      </c>
      <c r="O33" s="86">
        <f t="shared" si="7"/>
        <v>0.6781575732778885</v>
      </c>
      <c r="P33" s="25">
        <f>SUM(P27+P31)</f>
        <v>0.9712651930767369</v>
      </c>
      <c r="Q33" s="29"/>
      <c r="R33" s="30"/>
    </row>
    <row r="34" spans="1:18" ht="27" customHeight="1" thickBot="1" thickTop="1">
      <c r="A34" s="87"/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27"/>
      <c r="Q34" s="27"/>
      <c r="R34" s="31"/>
    </row>
    <row r="35" spans="1:22" ht="17.25" customHeight="1" thickBot="1">
      <c r="A35" s="129" t="s">
        <v>43</v>
      </c>
      <c r="B35" s="13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91"/>
      <c r="P35" s="27"/>
      <c r="Q35" s="27"/>
      <c r="R35" s="32"/>
      <c r="V35" s="10"/>
    </row>
    <row r="36" spans="1:22" ht="19.5" customHeight="1" thickTop="1">
      <c r="A36" s="92" t="s">
        <v>24</v>
      </c>
      <c r="B36" s="93" t="s">
        <v>64</v>
      </c>
      <c r="C36" s="68"/>
      <c r="D36" s="69"/>
      <c r="E36" s="69"/>
      <c r="F36" s="69"/>
      <c r="G36" s="69">
        <v>2590</v>
      </c>
      <c r="H36" s="69"/>
      <c r="I36" s="69"/>
      <c r="J36" s="69"/>
      <c r="K36" s="69"/>
      <c r="L36" s="69"/>
      <c r="M36" s="69"/>
      <c r="N36" s="94"/>
      <c r="O36" s="95">
        <f>SUM(C36:N36)</f>
        <v>2590</v>
      </c>
      <c r="P36" s="27"/>
      <c r="Q36" s="27"/>
      <c r="R36" s="33">
        <f>+O36/$B$3</f>
        <v>0.35324604473540644</v>
      </c>
      <c r="V36" s="10"/>
    </row>
    <row r="37" spans="1:22" ht="19.5" customHeight="1">
      <c r="A37" s="96" t="s">
        <v>17</v>
      </c>
      <c r="B37" s="97">
        <v>161002</v>
      </c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  <c r="O37" s="95">
        <f>SUM(C37:N37)</f>
        <v>0</v>
      </c>
      <c r="P37" s="27"/>
      <c r="Q37" s="27"/>
      <c r="R37" s="17">
        <f>+O37/$B$3</f>
        <v>0</v>
      </c>
      <c r="V37" s="10"/>
    </row>
    <row r="38" spans="1:22" ht="19.5" customHeight="1" thickBot="1">
      <c r="A38" s="56" t="s">
        <v>57</v>
      </c>
      <c r="B38" s="101">
        <v>161004</v>
      </c>
      <c r="C38" s="73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5"/>
      <c r="O38" s="102">
        <f>SUM(C38:N38)</f>
        <v>0</v>
      </c>
      <c r="P38" s="27"/>
      <c r="Q38" s="27"/>
      <c r="R38" s="17">
        <f>+O38/$B$3</f>
        <v>0</v>
      </c>
      <c r="V38" s="10"/>
    </row>
    <row r="39" spans="2:22" ht="19.5" customHeight="1"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27"/>
      <c r="Q39" s="27"/>
      <c r="R39" s="105"/>
      <c r="V39" s="10"/>
    </row>
    <row r="40" spans="1:15" ht="12.75" hidden="1">
      <c r="A40" s="137" t="s">
        <v>26</v>
      </c>
      <c r="B40" s="137"/>
      <c r="C40" s="34">
        <v>31</v>
      </c>
      <c r="D40" s="34">
        <v>28</v>
      </c>
      <c r="E40" s="34">
        <v>31</v>
      </c>
      <c r="F40" s="34">
        <v>30</v>
      </c>
      <c r="G40" s="34">
        <v>31</v>
      </c>
      <c r="H40" s="34">
        <v>30</v>
      </c>
      <c r="I40" s="34">
        <v>31</v>
      </c>
      <c r="J40" s="34">
        <v>31</v>
      </c>
      <c r="K40" s="34">
        <v>30</v>
      </c>
      <c r="L40" s="34">
        <v>31</v>
      </c>
      <c r="M40" s="34">
        <v>30</v>
      </c>
      <c r="N40" s="34">
        <v>31</v>
      </c>
      <c r="O40" s="34">
        <f>SUM(C40:N40)</f>
        <v>365</v>
      </c>
    </row>
    <row r="41" spans="1:15" ht="12.75" hidden="1">
      <c r="A41" s="138" t="s">
        <v>27</v>
      </c>
      <c r="B41" s="138"/>
      <c r="C41" s="12">
        <f aca="true" t="shared" si="8" ref="C41:O41">+C134/$B$3</f>
        <v>25.571467539552646</v>
      </c>
      <c r="D41" s="12">
        <f t="shared" si="8"/>
        <v>21.921713038734314</v>
      </c>
      <c r="E41" s="12">
        <f t="shared" si="8"/>
        <v>20.10911074740862</v>
      </c>
      <c r="F41" s="12">
        <f t="shared" si="8"/>
        <v>22.073104200763776</v>
      </c>
      <c r="G41" s="12">
        <f t="shared" si="8"/>
        <v>13.325150027277687</v>
      </c>
      <c r="H41" s="12">
        <f t="shared" si="8"/>
        <v>23.525641025641026</v>
      </c>
      <c r="I41" s="12">
        <f t="shared" si="8"/>
        <v>26.382978723404257</v>
      </c>
      <c r="J41" s="12">
        <f t="shared" si="8"/>
        <v>24.55128205128205</v>
      </c>
      <c r="K41" s="12">
        <f t="shared" si="8"/>
        <v>23.670212765957448</v>
      </c>
      <c r="L41" s="12">
        <f t="shared" si="8"/>
        <v>24.571740316421167</v>
      </c>
      <c r="M41" s="12">
        <f t="shared" si="8"/>
        <v>22.46317512274959</v>
      </c>
      <c r="N41" s="12">
        <f t="shared" si="8"/>
        <v>21.602564102564102</v>
      </c>
      <c r="O41" s="12">
        <f t="shared" si="8"/>
        <v>269.76813966175666</v>
      </c>
    </row>
    <row r="42" spans="1:15" ht="12.75" hidden="1">
      <c r="A42" s="138" t="s">
        <v>28</v>
      </c>
      <c r="B42" s="138"/>
      <c r="C42" s="12">
        <f>+C41/C40</f>
        <v>0.8248860496629886</v>
      </c>
      <c r="D42" s="12">
        <f aca="true" t="shared" si="9" ref="D42:O42">+D41/D40</f>
        <v>0.7829183228119397</v>
      </c>
      <c r="E42" s="12">
        <f t="shared" si="9"/>
        <v>0.648680991851891</v>
      </c>
      <c r="F42" s="12">
        <f t="shared" si="9"/>
        <v>0.7357701400254592</v>
      </c>
      <c r="G42" s="12">
        <f t="shared" si="9"/>
        <v>0.4298435492670222</v>
      </c>
      <c r="H42" s="12">
        <f t="shared" si="9"/>
        <v>0.7841880341880342</v>
      </c>
      <c r="I42" s="12">
        <f t="shared" si="9"/>
        <v>0.851063829787234</v>
      </c>
      <c r="J42" s="12">
        <f t="shared" si="9"/>
        <v>0.7919768403639371</v>
      </c>
      <c r="K42" s="12">
        <f t="shared" si="9"/>
        <v>0.7890070921985816</v>
      </c>
      <c r="L42" s="12">
        <f t="shared" si="9"/>
        <v>0.7926367844006827</v>
      </c>
      <c r="M42" s="12">
        <f t="shared" si="9"/>
        <v>0.748772504091653</v>
      </c>
      <c r="N42" s="12">
        <f t="shared" si="9"/>
        <v>0.6968569065343259</v>
      </c>
      <c r="O42" s="12">
        <f t="shared" si="9"/>
        <v>0.7390907935938539</v>
      </c>
    </row>
    <row r="43" spans="1:15" ht="12.75" hidden="1">
      <c r="A43" s="138" t="s">
        <v>29</v>
      </c>
      <c r="B43" s="138"/>
      <c r="C43" s="12">
        <f>+MAX(C42:N42)</f>
        <v>0.851063829787234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5"/>
    </row>
    <row r="44" spans="1:15" ht="12.75" hidden="1">
      <c r="A44" s="138" t="s">
        <v>30</v>
      </c>
      <c r="B44" s="138"/>
      <c r="C44" s="12">
        <f>+MIN(C42:N42)</f>
        <v>0.4298435492670222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5"/>
    </row>
    <row r="45" spans="1:22" ht="35.25" customHeight="1">
      <c r="A45" s="131" t="s">
        <v>71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V45" s="10"/>
    </row>
    <row r="46" spans="1:18" ht="35.25" customHeight="1">
      <c r="A46" s="132" t="s">
        <v>69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</row>
    <row r="81" ht="13.5" customHeight="1"/>
    <row r="85" ht="18.75" customHeight="1"/>
    <row r="118" ht="13.5" thickBot="1"/>
    <row r="119" spans="1:25" ht="101.25" customHeight="1" thickBot="1" thickTop="1">
      <c r="A119" s="106" t="s">
        <v>37</v>
      </c>
      <c r="B119" s="107" t="s">
        <v>18</v>
      </c>
      <c r="C119" s="108" t="s">
        <v>4</v>
      </c>
      <c r="D119" s="109" t="s">
        <v>9</v>
      </c>
      <c r="E119" s="109" t="s">
        <v>10</v>
      </c>
      <c r="F119" s="109" t="s">
        <v>5</v>
      </c>
      <c r="G119" s="109" t="s">
        <v>6</v>
      </c>
      <c r="H119" s="109" t="s">
        <v>7</v>
      </c>
      <c r="I119" s="109" t="s">
        <v>8</v>
      </c>
      <c r="J119" s="109" t="s">
        <v>12</v>
      </c>
      <c r="K119" s="109" t="s">
        <v>13</v>
      </c>
      <c r="L119" s="109" t="s">
        <v>14</v>
      </c>
      <c r="M119" s="109" t="s">
        <v>15</v>
      </c>
      <c r="N119" s="110" t="s">
        <v>16</v>
      </c>
      <c r="O119" s="47" t="s">
        <v>22</v>
      </c>
      <c r="P119" s="48" t="s">
        <v>32</v>
      </c>
      <c r="Q119" s="49" t="s">
        <v>33</v>
      </c>
      <c r="R119" s="9" t="s">
        <v>31</v>
      </c>
      <c r="U119" s="2" t="s">
        <v>44</v>
      </c>
      <c r="V119" s="2" t="s">
        <v>45</v>
      </c>
      <c r="W119" s="2" t="s">
        <v>46</v>
      </c>
      <c r="X119" s="2" t="s">
        <v>47</v>
      </c>
      <c r="Y119" s="2" t="s">
        <v>48</v>
      </c>
    </row>
    <row r="120" spans="1:25" ht="27" customHeight="1" hidden="1">
      <c r="A120" s="111" t="s">
        <v>49</v>
      </c>
      <c r="B120" s="112">
        <v>150101</v>
      </c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53">
        <f aca="true" t="shared" si="10" ref="O120:O126">+N120+M120+L120+K120+J120+I120+H120+G120+F120+E120+D120+C120</f>
        <v>0</v>
      </c>
      <c r="P120" s="15">
        <f aca="true" t="shared" si="11" ref="P120:P127">+O120/($O$128+$O$132)</f>
        <v>0</v>
      </c>
      <c r="Q120" s="16">
        <f aca="true" t="shared" si="12" ref="Q120:Q127">+O120/$O$128</f>
        <v>0</v>
      </c>
      <c r="R120" s="17">
        <f>+O120/$B$3</f>
        <v>0</v>
      </c>
      <c r="T120" s="115">
        <f>+C120*12</f>
        <v>0</v>
      </c>
      <c r="U120" s="35">
        <f>+(0.085*1.1)</f>
        <v>0.09350000000000001</v>
      </c>
      <c r="V120" s="35">
        <f>+U120*T120</f>
        <v>0</v>
      </c>
      <c r="W120" s="116"/>
      <c r="Y120" s="35"/>
    </row>
    <row r="121" spans="1:25" ht="27" customHeight="1">
      <c r="A121" s="13" t="s">
        <v>36</v>
      </c>
      <c r="B121" s="117" t="s">
        <v>66</v>
      </c>
      <c r="C121" s="52">
        <f aca="true" t="shared" si="13" ref="C121:N121">+C6+C7</f>
        <v>0</v>
      </c>
      <c r="D121" s="52">
        <f t="shared" si="13"/>
        <v>0</v>
      </c>
      <c r="E121" s="52">
        <f t="shared" si="13"/>
        <v>0</v>
      </c>
      <c r="F121" s="52">
        <f t="shared" si="13"/>
        <v>0</v>
      </c>
      <c r="G121" s="52">
        <f t="shared" si="13"/>
        <v>0</v>
      </c>
      <c r="H121" s="52">
        <f t="shared" si="13"/>
        <v>0</v>
      </c>
      <c r="I121" s="52">
        <f t="shared" si="13"/>
        <v>0</v>
      </c>
      <c r="J121" s="52">
        <f t="shared" si="13"/>
        <v>0</v>
      </c>
      <c r="K121" s="52">
        <f t="shared" si="13"/>
        <v>0</v>
      </c>
      <c r="L121" s="52">
        <f t="shared" si="13"/>
        <v>0</v>
      </c>
      <c r="M121" s="52">
        <f t="shared" si="13"/>
        <v>0</v>
      </c>
      <c r="N121" s="52">
        <f t="shared" si="13"/>
        <v>0</v>
      </c>
      <c r="O121" s="53">
        <f t="shared" si="10"/>
        <v>0</v>
      </c>
      <c r="P121" s="15">
        <f t="shared" si="11"/>
        <v>0</v>
      </c>
      <c r="Q121" s="16">
        <f t="shared" si="12"/>
        <v>0</v>
      </c>
      <c r="R121" s="17">
        <f aca="true" t="shared" si="14" ref="R121:R132">+O121/$B$3</f>
        <v>0</v>
      </c>
      <c r="T121" s="115">
        <f aca="true" t="shared" si="15" ref="T121:T128">+C121*12</f>
        <v>0</v>
      </c>
      <c r="U121" s="35">
        <f>0.012*1.1</f>
        <v>0.013200000000000002</v>
      </c>
      <c r="V121" s="35">
        <f aca="true" t="shared" si="16" ref="V121:V128">+U121*T121</f>
        <v>0</v>
      </c>
      <c r="W121" s="116">
        <v>0.05</v>
      </c>
      <c r="X121" s="2">
        <v>0.03088</v>
      </c>
      <c r="Y121" s="35">
        <f aca="true" t="shared" si="17" ref="Y121:Y126">+T121*(1-(1*W121))*X121</f>
        <v>0</v>
      </c>
    </row>
    <row r="122" spans="1:25" ht="27" customHeight="1">
      <c r="A122" s="13" t="s">
        <v>50</v>
      </c>
      <c r="B122" s="117">
        <v>150107</v>
      </c>
      <c r="C122" s="51">
        <f aca="true" t="shared" si="18" ref="C122:N122">+C8</f>
        <v>21770</v>
      </c>
      <c r="D122" s="52">
        <f t="shared" si="18"/>
        <v>15860</v>
      </c>
      <c r="E122" s="52">
        <f t="shared" si="18"/>
        <v>14500</v>
      </c>
      <c r="F122" s="52">
        <f t="shared" si="18"/>
        <v>19980</v>
      </c>
      <c r="G122" s="52">
        <f t="shared" si="18"/>
        <v>16720</v>
      </c>
      <c r="H122" s="52">
        <f t="shared" si="18"/>
        <v>18250</v>
      </c>
      <c r="I122" s="52">
        <f t="shared" si="18"/>
        <v>23590</v>
      </c>
      <c r="J122" s="52">
        <f t="shared" si="18"/>
        <v>21690</v>
      </c>
      <c r="K122" s="52">
        <f t="shared" si="18"/>
        <v>24730</v>
      </c>
      <c r="L122" s="52">
        <f t="shared" si="18"/>
        <v>16510</v>
      </c>
      <c r="M122" s="52">
        <f t="shared" si="18"/>
        <v>16260</v>
      </c>
      <c r="N122" s="52">
        <f t="shared" si="18"/>
        <v>18310</v>
      </c>
      <c r="O122" s="53">
        <f t="shared" si="10"/>
        <v>228170</v>
      </c>
      <c r="P122" s="15">
        <f t="shared" si="11"/>
        <v>0.11535739203413653</v>
      </c>
      <c r="Q122" s="16">
        <f t="shared" si="12"/>
        <v>0.18506772649849948</v>
      </c>
      <c r="R122" s="17">
        <f t="shared" si="14"/>
        <v>31.11974904528096</v>
      </c>
      <c r="T122" s="115">
        <f t="shared" si="15"/>
        <v>261240</v>
      </c>
      <c r="U122" s="35">
        <f>0.043*1.1</f>
        <v>0.0473</v>
      </c>
      <c r="V122" s="35">
        <f t="shared" si="16"/>
        <v>12356.652</v>
      </c>
      <c r="W122" s="116">
        <v>0.01</v>
      </c>
      <c r="X122" s="2">
        <v>0.0965</v>
      </c>
      <c r="Y122" s="35">
        <f t="shared" si="17"/>
        <v>24957.563400000003</v>
      </c>
    </row>
    <row r="123" spans="1:25" ht="27" customHeight="1">
      <c r="A123" s="13" t="s">
        <v>0</v>
      </c>
      <c r="B123" s="118">
        <v>200108</v>
      </c>
      <c r="C123" s="51">
        <f aca="true" t="shared" si="19" ref="C123:N123">+C10</f>
        <v>57320</v>
      </c>
      <c r="D123" s="52">
        <f t="shared" si="19"/>
        <v>57980</v>
      </c>
      <c r="E123" s="52">
        <f t="shared" si="19"/>
        <v>51440</v>
      </c>
      <c r="F123" s="52">
        <f t="shared" si="19"/>
        <v>49440</v>
      </c>
      <c r="G123" s="52">
        <f t="shared" si="19"/>
        <v>51220</v>
      </c>
      <c r="H123" s="52">
        <f t="shared" si="19"/>
        <v>49520</v>
      </c>
      <c r="I123" s="52">
        <f t="shared" si="19"/>
        <v>57960</v>
      </c>
      <c r="J123" s="52">
        <f t="shared" si="19"/>
        <v>62660</v>
      </c>
      <c r="K123" s="52">
        <f t="shared" si="19"/>
        <v>55220</v>
      </c>
      <c r="L123" s="52">
        <f t="shared" si="19"/>
        <v>54280</v>
      </c>
      <c r="M123" s="52">
        <f t="shared" si="19"/>
        <v>56020</v>
      </c>
      <c r="N123" s="52">
        <f t="shared" si="19"/>
        <v>57840</v>
      </c>
      <c r="O123" s="53">
        <f t="shared" si="10"/>
        <v>660900</v>
      </c>
      <c r="P123" s="15">
        <f t="shared" si="11"/>
        <v>0.3341355147274437</v>
      </c>
      <c r="Q123" s="16">
        <f t="shared" si="12"/>
        <v>0.5360532078838511</v>
      </c>
      <c r="R123" s="17">
        <f t="shared" si="14"/>
        <v>90.13911620294598</v>
      </c>
      <c r="T123" s="115">
        <f t="shared" si="15"/>
        <v>687840</v>
      </c>
      <c r="U123" s="35">
        <f>0.032*1.1</f>
        <v>0.0352</v>
      </c>
      <c r="V123" s="35">
        <f t="shared" si="16"/>
        <v>24211.968</v>
      </c>
      <c r="W123" s="116">
        <v>0</v>
      </c>
      <c r="X123" s="2">
        <v>0.039</v>
      </c>
      <c r="Y123" s="35">
        <f t="shared" si="17"/>
        <v>26825.76</v>
      </c>
    </row>
    <row r="124" spans="1:25" ht="27" customHeight="1">
      <c r="A124" s="13" t="s">
        <v>21</v>
      </c>
      <c r="B124" s="118">
        <v>200201</v>
      </c>
      <c r="C124" s="51">
        <v>0</v>
      </c>
      <c r="D124" s="52">
        <v>0</v>
      </c>
      <c r="E124" s="52">
        <f aca="true" t="shared" si="20" ref="E124:N124">+E11</f>
        <v>0</v>
      </c>
      <c r="F124" s="52">
        <f t="shared" si="20"/>
        <v>0</v>
      </c>
      <c r="G124" s="52">
        <f t="shared" si="20"/>
        <v>0</v>
      </c>
      <c r="H124" s="52">
        <f t="shared" si="20"/>
        <v>0</v>
      </c>
      <c r="I124" s="52">
        <f t="shared" si="20"/>
        <v>0</v>
      </c>
      <c r="J124" s="52">
        <f t="shared" si="20"/>
        <v>0</v>
      </c>
      <c r="K124" s="52">
        <f t="shared" si="20"/>
        <v>0</v>
      </c>
      <c r="L124" s="52">
        <f t="shared" si="20"/>
        <v>0</v>
      </c>
      <c r="M124" s="52">
        <f t="shared" si="20"/>
        <v>0</v>
      </c>
      <c r="N124" s="52">
        <f t="shared" si="20"/>
        <v>0</v>
      </c>
      <c r="O124" s="53">
        <f t="shared" si="10"/>
        <v>0</v>
      </c>
      <c r="P124" s="15">
        <f t="shared" si="11"/>
        <v>0</v>
      </c>
      <c r="Q124" s="16">
        <f t="shared" si="12"/>
        <v>0</v>
      </c>
      <c r="R124" s="17">
        <f t="shared" si="14"/>
        <v>0</v>
      </c>
      <c r="T124" s="115">
        <f t="shared" si="15"/>
        <v>0</v>
      </c>
      <c r="U124" s="35"/>
      <c r="V124" s="35">
        <f t="shared" si="16"/>
        <v>0</v>
      </c>
      <c r="W124" s="116"/>
      <c r="Y124" s="35">
        <f t="shared" si="17"/>
        <v>0</v>
      </c>
    </row>
    <row r="125" spans="1:25" ht="27" customHeight="1">
      <c r="A125" s="13" t="s">
        <v>11</v>
      </c>
      <c r="B125" s="119" t="s">
        <v>63</v>
      </c>
      <c r="C125" s="127">
        <f aca="true" t="shared" si="21" ref="C125:N125">+C12+C5</f>
        <v>24480</v>
      </c>
      <c r="D125" s="52">
        <f t="shared" si="21"/>
        <v>22960</v>
      </c>
      <c r="E125" s="52">
        <f t="shared" si="21"/>
        <v>22830</v>
      </c>
      <c r="F125" s="52">
        <f t="shared" si="21"/>
        <v>19550</v>
      </c>
      <c r="G125" s="52">
        <f t="shared" si="21"/>
        <v>21280</v>
      </c>
      <c r="H125" s="52">
        <f t="shared" si="21"/>
        <v>23840</v>
      </c>
      <c r="I125" s="52">
        <f t="shared" si="21"/>
        <v>18430</v>
      </c>
      <c r="J125" s="52">
        <f t="shared" si="21"/>
        <v>20600</v>
      </c>
      <c r="K125" s="52">
        <f t="shared" si="21"/>
        <v>21520</v>
      </c>
      <c r="L125" s="52">
        <f t="shared" si="21"/>
        <v>21290</v>
      </c>
      <c r="M125" s="52">
        <f t="shared" si="21"/>
        <v>20060</v>
      </c>
      <c r="N125" s="52">
        <f t="shared" si="21"/>
        <v>18270</v>
      </c>
      <c r="O125" s="53">
        <f t="shared" si="10"/>
        <v>255110</v>
      </c>
      <c r="P125" s="15">
        <f t="shared" si="11"/>
        <v>0.1289776231837164</v>
      </c>
      <c r="Q125" s="16">
        <f t="shared" si="12"/>
        <v>0.2069186470922216</v>
      </c>
      <c r="R125" s="17">
        <f t="shared" si="14"/>
        <v>34.79405346426623</v>
      </c>
      <c r="T125" s="115">
        <f t="shared" si="15"/>
        <v>293760</v>
      </c>
      <c r="U125" s="35"/>
      <c r="V125" s="35">
        <f t="shared" si="16"/>
        <v>0</v>
      </c>
      <c r="W125" s="116"/>
      <c r="Y125" s="35">
        <f t="shared" si="17"/>
        <v>0</v>
      </c>
    </row>
    <row r="126" spans="1:25" ht="109.5" customHeight="1">
      <c r="A126" s="13" t="s">
        <v>58</v>
      </c>
      <c r="B126" s="120" t="s">
        <v>65</v>
      </c>
      <c r="C126" s="51">
        <f>+C13+C14+C16+C17+C19+C20+C21+C23</f>
        <v>8300</v>
      </c>
      <c r="D126" s="52">
        <f>+D13+D14+D16+D17+D19+D20+D21+D23</f>
        <v>5070</v>
      </c>
      <c r="E126" s="52">
        <f>+E13+E14+E16+E17+E19+E20+E21+E23</f>
        <v>6400</v>
      </c>
      <c r="F126" s="52">
        <f>+F13+F14+F16+F17+F19+F20+F21+F23</f>
        <v>120</v>
      </c>
      <c r="G126" s="52">
        <f aca="true" t="shared" si="22" ref="G126:N126">+G13+G14+G15+G16+G17+G19+G20+G21+G23+G24</f>
        <v>8480</v>
      </c>
      <c r="H126" s="52">
        <f t="shared" si="22"/>
        <v>14410</v>
      </c>
      <c r="I126" s="52">
        <f t="shared" si="22"/>
        <v>9870</v>
      </c>
      <c r="J126" s="52">
        <f t="shared" si="22"/>
        <v>8260</v>
      </c>
      <c r="K126" s="52">
        <f t="shared" si="22"/>
        <v>9490</v>
      </c>
      <c r="L126" s="52">
        <f t="shared" si="22"/>
        <v>5950</v>
      </c>
      <c r="M126" s="52">
        <f t="shared" si="22"/>
        <v>6240</v>
      </c>
      <c r="N126" s="126">
        <f t="shared" si="22"/>
        <v>6130</v>
      </c>
      <c r="O126" s="53">
        <f t="shared" si="10"/>
        <v>88720</v>
      </c>
      <c r="P126" s="15">
        <f t="shared" si="11"/>
        <v>0.044854747868995015</v>
      </c>
      <c r="Q126" s="16">
        <f t="shared" si="12"/>
        <v>0.07196041852542785</v>
      </c>
      <c r="R126" s="17">
        <f t="shared" si="14"/>
        <v>12.10038188761593</v>
      </c>
      <c r="T126" s="115">
        <f t="shared" si="15"/>
        <v>99600</v>
      </c>
      <c r="U126" s="35"/>
      <c r="V126" s="35">
        <f t="shared" si="16"/>
        <v>0</v>
      </c>
      <c r="W126" s="116"/>
      <c r="Y126" s="35">
        <f t="shared" si="17"/>
        <v>0</v>
      </c>
    </row>
    <row r="127" spans="1:25" ht="27" customHeight="1" thickBot="1">
      <c r="A127" s="13" t="s">
        <v>19</v>
      </c>
      <c r="B127" s="119">
        <v>150104</v>
      </c>
      <c r="C127" s="128">
        <f aca="true" t="shared" si="23" ref="C127:N127">+C7</f>
        <v>0</v>
      </c>
      <c r="D127" s="52">
        <f t="shared" si="23"/>
        <v>0</v>
      </c>
      <c r="E127" s="52">
        <f t="shared" si="23"/>
        <v>0</v>
      </c>
      <c r="F127" s="52">
        <f t="shared" si="23"/>
        <v>0</v>
      </c>
      <c r="G127" s="52">
        <f t="shared" si="23"/>
        <v>0</v>
      </c>
      <c r="H127" s="52">
        <f t="shared" si="23"/>
        <v>0</v>
      </c>
      <c r="I127" s="52">
        <f t="shared" si="23"/>
        <v>0</v>
      </c>
      <c r="J127" s="52">
        <f t="shared" si="23"/>
        <v>0</v>
      </c>
      <c r="K127" s="52">
        <f t="shared" si="23"/>
        <v>0</v>
      </c>
      <c r="L127" s="52">
        <f t="shared" si="23"/>
        <v>0</v>
      </c>
      <c r="M127" s="52">
        <f t="shared" si="23"/>
        <v>0</v>
      </c>
      <c r="N127" s="52">
        <f t="shared" si="23"/>
        <v>0</v>
      </c>
      <c r="O127" s="53">
        <f>+N127+M127+L127+K127+J127+I127+H127+G127+F127+E127+D127+C127</f>
        <v>0</v>
      </c>
      <c r="P127" s="15">
        <f t="shared" si="11"/>
        <v>0</v>
      </c>
      <c r="Q127" s="16">
        <f t="shared" si="12"/>
        <v>0</v>
      </c>
      <c r="R127" s="17">
        <f>+O127/$B$3</f>
        <v>0</v>
      </c>
      <c r="T127" s="115"/>
      <c r="U127" s="35"/>
      <c r="V127" s="35"/>
      <c r="W127" s="116"/>
      <c r="Y127" s="35"/>
    </row>
    <row r="128" spans="1:23" ht="26.25" customHeight="1" thickBot="1">
      <c r="A128" s="133" t="s">
        <v>53</v>
      </c>
      <c r="B128" s="134"/>
      <c r="C128" s="57">
        <f aca="true" t="shared" si="24" ref="C128:Q128">SUM(C120:C126)</f>
        <v>111870</v>
      </c>
      <c r="D128" s="58">
        <f t="shared" si="24"/>
        <v>101870</v>
      </c>
      <c r="E128" s="19">
        <f t="shared" si="24"/>
        <v>95170</v>
      </c>
      <c r="F128" s="19">
        <f t="shared" si="24"/>
        <v>89090</v>
      </c>
      <c r="G128" s="59">
        <f t="shared" si="24"/>
        <v>97700</v>
      </c>
      <c r="H128" s="59">
        <f t="shared" si="24"/>
        <v>106020</v>
      </c>
      <c r="I128" s="59">
        <f t="shared" si="24"/>
        <v>109850</v>
      </c>
      <c r="J128" s="59">
        <f t="shared" si="24"/>
        <v>113210</v>
      </c>
      <c r="K128" s="59">
        <f t="shared" si="24"/>
        <v>110960</v>
      </c>
      <c r="L128" s="59">
        <f t="shared" si="24"/>
        <v>98030</v>
      </c>
      <c r="M128" s="60">
        <f t="shared" si="24"/>
        <v>98580</v>
      </c>
      <c r="N128" s="60">
        <f t="shared" si="24"/>
        <v>100550</v>
      </c>
      <c r="O128" s="61">
        <f t="shared" si="24"/>
        <v>1232900</v>
      </c>
      <c r="P128" s="62">
        <f t="shared" si="24"/>
        <v>0.6233252778142916</v>
      </c>
      <c r="Q128" s="63">
        <f t="shared" si="24"/>
        <v>1</v>
      </c>
      <c r="R128" s="20">
        <f t="shared" si="14"/>
        <v>168.1533006001091</v>
      </c>
      <c r="T128" s="115">
        <f t="shared" si="15"/>
        <v>1342440</v>
      </c>
      <c r="U128" s="35"/>
      <c r="V128" s="35">
        <f t="shared" si="16"/>
        <v>0</v>
      </c>
      <c r="W128" s="116"/>
    </row>
    <row r="129" spans="1:18" ht="17.25" customHeight="1" thickBot="1">
      <c r="A129" s="64"/>
      <c r="B129" s="64"/>
      <c r="C129" s="7"/>
      <c r="D129" s="7"/>
      <c r="E129" s="121"/>
      <c r="F129" s="121"/>
      <c r="G129" s="7"/>
      <c r="H129" s="7"/>
      <c r="I129" s="7"/>
      <c r="J129" s="7"/>
      <c r="K129" s="7"/>
      <c r="L129" s="7"/>
      <c r="M129" s="7"/>
      <c r="N129" s="7"/>
      <c r="O129" s="6"/>
      <c r="R129" s="21"/>
    </row>
    <row r="130" spans="1:18" ht="27" customHeight="1" thickTop="1">
      <c r="A130" s="66" t="s">
        <v>42</v>
      </c>
      <c r="B130" s="67">
        <v>200301</v>
      </c>
      <c r="C130" s="68">
        <f aca="true" t="shared" si="25" ref="C130:N130">+C29</f>
        <v>75380</v>
      </c>
      <c r="D130" s="69">
        <f t="shared" si="25"/>
        <v>58860</v>
      </c>
      <c r="E130" s="69">
        <f t="shared" si="25"/>
        <v>52270</v>
      </c>
      <c r="F130" s="69">
        <f t="shared" si="25"/>
        <v>72750</v>
      </c>
      <c r="G130" s="69">
        <f t="shared" si="25"/>
        <v>0</v>
      </c>
      <c r="H130" s="69">
        <f t="shared" si="25"/>
        <v>66230</v>
      </c>
      <c r="I130" s="69">
        <f t="shared" si="25"/>
        <v>83590</v>
      </c>
      <c r="J130" s="69">
        <f t="shared" si="25"/>
        <v>66800</v>
      </c>
      <c r="K130" s="69">
        <f t="shared" si="25"/>
        <v>62590</v>
      </c>
      <c r="L130" s="69">
        <f t="shared" si="25"/>
        <v>82130</v>
      </c>
      <c r="M130" s="69">
        <f t="shared" si="25"/>
        <v>66120</v>
      </c>
      <c r="N130" s="94">
        <f t="shared" si="25"/>
        <v>57840</v>
      </c>
      <c r="O130" s="70">
        <f>SUM(C130:N130)</f>
        <v>744560</v>
      </c>
      <c r="P130" s="22">
        <f>+O130/($O$128+$O$134)</f>
        <v>0.23188947440545155</v>
      </c>
      <c r="Q130" s="1"/>
      <c r="R130" s="17">
        <f>+O130/$B$3</f>
        <v>101.5493726132024</v>
      </c>
    </row>
    <row r="131" spans="1:18" ht="27" customHeight="1" thickBot="1">
      <c r="A131" s="71" t="s">
        <v>23</v>
      </c>
      <c r="B131" s="72">
        <v>160103</v>
      </c>
      <c r="C131" s="73">
        <f aca="true" t="shared" si="26" ref="C131:N131">+C30</f>
        <v>240</v>
      </c>
      <c r="D131" s="74">
        <f t="shared" si="26"/>
        <v>0</v>
      </c>
      <c r="E131" s="74">
        <f t="shared" si="26"/>
        <v>0</v>
      </c>
      <c r="F131" s="74">
        <f t="shared" si="26"/>
        <v>0</v>
      </c>
      <c r="G131" s="122">
        <f t="shared" si="26"/>
        <v>0</v>
      </c>
      <c r="H131" s="122">
        <f t="shared" si="26"/>
        <v>240</v>
      </c>
      <c r="I131" s="122">
        <f t="shared" si="26"/>
        <v>0</v>
      </c>
      <c r="J131" s="122">
        <f t="shared" si="26"/>
        <v>0</v>
      </c>
      <c r="K131" s="122">
        <f t="shared" si="26"/>
        <v>0</v>
      </c>
      <c r="L131" s="122">
        <f t="shared" si="26"/>
        <v>0</v>
      </c>
      <c r="M131" s="122">
        <f t="shared" si="26"/>
        <v>0</v>
      </c>
      <c r="N131" s="122">
        <f t="shared" si="26"/>
        <v>0</v>
      </c>
      <c r="O131" s="76">
        <f>SUM(C131:N131)</f>
        <v>480</v>
      </c>
      <c r="P131" s="23">
        <f>+O131/($O$128+$O$134)</f>
        <v>0.00014949359046230893</v>
      </c>
      <c r="Q131" s="1"/>
      <c r="R131" s="24">
        <f>+O131/$B$3</f>
        <v>0.06546644844517185</v>
      </c>
    </row>
    <row r="132" spans="1:22" ht="26.25" customHeight="1" thickBot="1" thickTop="1">
      <c r="A132" s="133" t="s">
        <v>54</v>
      </c>
      <c r="B132" s="134"/>
      <c r="C132" s="77">
        <f>SUM(C130:C131)</f>
        <v>75620</v>
      </c>
      <c r="D132" s="59">
        <f>SUM(D130:D131)</f>
        <v>58860</v>
      </c>
      <c r="E132" s="59">
        <f aca="true" t="shared" si="27" ref="E132:N132">SUM(E130:E131)</f>
        <v>52270</v>
      </c>
      <c r="F132" s="59">
        <f t="shared" si="27"/>
        <v>72750</v>
      </c>
      <c r="G132" s="59">
        <f t="shared" si="27"/>
        <v>0</v>
      </c>
      <c r="H132" s="59">
        <f t="shared" si="27"/>
        <v>66470</v>
      </c>
      <c r="I132" s="59">
        <f t="shared" si="27"/>
        <v>83590</v>
      </c>
      <c r="J132" s="59">
        <f t="shared" si="27"/>
        <v>66800</v>
      </c>
      <c r="K132" s="59">
        <f t="shared" si="27"/>
        <v>62590</v>
      </c>
      <c r="L132" s="59">
        <f t="shared" si="27"/>
        <v>82130</v>
      </c>
      <c r="M132" s="59">
        <f t="shared" si="27"/>
        <v>66120</v>
      </c>
      <c r="N132" s="78">
        <f t="shared" si="27"/>
        <v>57840</v>
      </c>
      <c r="O132" s="79">
        <f>SUM(C132:N132)</f>
        <v>745040</v>
      </c>
      <c r="P132" s="25">
        <f>+O132/($O$128+$O$132)</f>
        <v>0.37667472218570835</v>
      </c>
      <c r="R132" s="17">
        <f t="shared" si="14"/>
        <v>101.61483906164757</v>
      </c>
      <c r="V132" s="36">
        <f>SUM(V120:V130)</f>
        <v>36568.62</v>
      </c>
    </row>
    <row r="133" spans="1:22" ht="17.25" customHeight="1" thickBot="1">
      <c r="A133" s="1"/>
      <c r="B133" s="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R133" s="21"/>
      <c r="V133" s="10"/>
    </row>
    <row r="134" spans="1:22" ht="26.25" customHeight="1" thickBot="1" thickTop="1">
      <c r="A134" s="135" t="s">
        <v>55</v>
      </c>
      <c r="B134" s="136"/>
      <c r="C134" s="81">
        <f aca="true" t="shared" si="28" ref="C134:N134">+C132+C128</f>
        <v>187490</v>
      </c>
      <c r="D134" s="81">
        <f t="shared" si="28"/>
        <v>160730</v>
      </c>
      <c r="E134" s="81">
        <f t="shared" si="28"/>
        <v>147440</v>
      </c>
      <c r="F134" s="81">
        <f t="shared" si="28"/>
        <v>161840</v>
      </c>
      <c r="G134" s="81">
        <f t="shared" si="28"/>
        <v>97700</v>
      </c>
      <c r="H134" s="81">
        <f t="shared" si="28"/>
        <v>172490</v>
      </c>
      <c r="I134" s="81">
        <f t="shared" si="28"/>
        <v>193440</v>
      </c>
      <c r="J134" s="81">
        <f t="shared" si="28"/>
        <v>180010</v>
      </c>
      <c r="K134" s="81">
        <f t="shared" si="28"/>
        <v>173550</v>
      </c>
      <c r="L134" s="81">
        <f t="shared" si="28"/>
        <v>180160</v>
      </c>
      <c r="M134" s="81">
        <f t="shared" si="28"/>
        <v>164700</v>
      </c>
      <c r="N134" s="81">
        <f t="shared" si="28"/>
        <v>158390</v>
      </c>
      <c r="O134" s="82">
        <f>SUM(C134:N134)</f>
        <v>1977940</v>
      </c>
      <c r="P134" s="27"/>
      <c r="Q134" s="27"/>
      <c r="R134" s="28">
        <f>+O134/$B$3</f>
        <v>269.76813966175666</v>
      </c>
      <c r="V134" s="10"/>
    </row>
    <row r="135" spans="1:22" s="4" customFormat="1" ht="26.25" customHeight="1" thickBot="1" thickTop="1">
      <c r="A135" s="135" t="s">
        <v>56</v>
      </c>
      <c r="B135" s="136"/>
      <c r="C135" s="84">
        <f>+C128/C134*1</f>
        <v>0.5966718224971999</v>
      </c>
      <c r="D135" s="84">
        <f aca="true" t="shared" si="29" ref="D135:O135">+D128/D134*1</f>
        <v>0.6337958066322404</v>
      </c>
      <c r="E135" s="84">
        <f t="shared" si="29"/>
        <v>0.6454829083016821</v>
      </c>
      <c r="F135" s="84">
        <f t="shared" si="29"/>
        <v>0.5504819574888778</v>
      </c>
      <c r="G135" s="84">
        <f t="shared" si="29"/>
        <v>1</v>
      </c>
      <c r="H135" s="84">
        <f t="shared" si="29"/>
        <v>0.6146443272073744</v>
      </c>
      <c r="I135" s="84">
        <f t="shared" si="29"/>
        <v>0.5678763440860215</v>
      </c>
      <c r="J135" s="84">
        <f t="shared" si="29"/>
        <v>0.6289095050274984</v>
      </c>
      <c r="K135" s="84">
        <f t="shared" si="29"/>
        <v>0.6393546528377989</v>
      </c>
      <c r="L135" s="84">
        <f t="shared" si="29"/>
        <v>0.5441274422735346</v>
      </c>
      <c r="M135" s="84">
        <f t="shared" si="29"/>
        <v>0.5985428051001821</v>
      </c>
      <c r="N135" s="123">
        <f t="shared" si="29"/>
        <v>0.6348254308984153</v>
      </c>
      <c r="O135" s="86">
        <f t="shared" si="29"/>
        <v>0.6233252778142916</v>
      </c>
      <c r="P135" s="25">
        <f>SUM(P128+P132)</f>
        <v>1</v>
      </c>
      <c r="Q135" s="29"/>
      <c r="R135" s="37"/>
      <c r="V135" s="11"/>
    </row>
    <row r="136" ht="14.25" thickBot="1" thickTop="1"/>
    <row r="137" spans="1:22" ht="17.25" customHeight="1" thickBot="1">
      <c r="A137" s="129" t="s">
        <v>43</v>
      </c>
      <c r="B137" s="13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91"/>
      <c r="P137" s="27"/>
      <c r="Q137" s="27"/>
      <c r="R137" s="38"/>
      <c r="V137" s="10"/>
    </row>
    <row r="138" spans="1:22" ht="19.5" customHeight="1" thickTop="1">
      <c r="A138" s="92" t="s">
        <v>24</v>
      </c>
      <c r="B138" s="93">
        <v>170904</v>
      </c>
      <c r="C138" s="124">
        <f aca="true" t="shared" si="30" ref="C138:N140">+C36</f>
        <v>0</v>
      </c>
      <c r="D138" s="69">
        <f t="shared" si="30"/>
        <v>0</v>
      </c>
      <c r="E138" s="69">
        <f t="shared" si="30"/>
        <v>0</v>
      </c>
      <c r="F138" s="69">
        <f t="shared" si="30"/>
        <v>0</v>
      </c>
      <c r="G138" s="69">
        <f t="shared" si="30"/>
        <v>2590</v>
      </c>
      <c r="H138" s="69">
        <f t="shared" si="30"/>
        <v>0</v>
      </c>
      <c r="I138" s="69">
        <f t="shared" si="30"/>
        <v>0</v>
      </c>
      <c r="J138" s="69">
        <f t="shared" si="30"/>
        <v>0</v>
      </c>
      <c r="K138" s="69">
        <f t="shared" si="30"/>
        <v>0</v>
      </c>
      <c r="L138" s="69">
        <f t="shared" si="30"/>
        <v>0</v>
      </c>
      <c r="M138" s="69">
        <f t="shared" si="30"/>
        <v>0</v>
      </c>
      <c r="N138" s="125">
        <f t="shared" si="30"/>
        <v>0</v>
      </c>
      <c r="O138" s="95">
        <f>SUM(C138:N138)</f>
        <v>2590</v>
      </c>
      <c r="P138" s="27"/>
      <c r="Q138" s="27"/>
      <c r="R138" s="33">
        <f>+O138/$B$3</f>
        <v>0.35324604473540644</v>
      </c>
      <c r="V138" s="10"/>
    </row>
    <row r="139" spans="1:22" ht="19.5" customHeight="1">
      <c r="A139" s="96" t="s">
        <v>17</v>
      </c>
      <c r="B139" s="97">
        <v>161002</v>
      </c>
      <c r="C139" s="98">
        <f>+C37</f>
        <v>0</v>
      </c>
      <c r="D139" s="99">
        <f t="shared" si="30"/>
        <v>0</v>
      </c>
      <c r="E139" s="99">
        <f t="shared" si="30"/>
        <v>0</v>
      </c>
      <c r="F139" s="99">
        <f t="shared" si="30"/>
        <v>0</v>
      </c>
      <c r="G139" s="99">
        <f t="shared" si="30"/>
        <v>0</v>
      </c>
      <c r="H139" s="99">
        <f t="shared" si="30"/>
        <v>0</v>
      </c>
      <c r="I139" s="99">
        <f t="shared" si="30"/>
        <v>0</v>
      </c>
      <c r="J139" s="99">
        <f t="shared" si="30"/>
        <v>0</v>
      </c>
      <c r="K139" s="99">
        <f t="shared" si="30"/>
        <v>0</v>
      </c>
      <c r="L139" s="99">
        <f t="shared" si="30"/>
        <v>0</v>
      </c>
      <c r="M139" s="99">
        <f t="shared" si="30"/>
        <v>0</v>
      </c>
      <c r="N139" s="100">
        <f t="shared" si="30"/>
        <v>0</v>
      </c>
      <c r="O139" s="95">
        <f>SUM(C139:N139)</f>
        <v>0</v>
      </c>
      <c r="P139" s="27"/>
      <c r="Q139" s="27"/>
      <c r="R139" s="17">
        <f>+O139/$B$3</f>
        <v>0</v>
      </c>
      <c r="V139" s="10"/>
    </row>
    <row r="140" spans="1:22" ht="19.5" customHeight="1" thickBot="1">
      <c r="A140" s="56" t="s">
        <v>57</v>
      </c>
      <c r="B140" s="101">
        <v>161004</v>
      </c>
      <c r="C140" s="73">
        <f>+C38</f>
        <v>0</v>
      </c>
      <c r="D140" s="74">
        <f t="shared" si="30"/>
        <v>0</v>
      </c>
      <c r="E140" s="74">
        <f t="shared" si="30"/>
        <v>0</v>
      </c>
      <c r="F140" s="74">
        <f t="shared" si="30"/>
        <v>0</v>
      </c>
      <c r="G140" s="74">
        <f t="shared" si="30"/>
        <v>0</v>
      </c>
      <c r="H140" s="74">
        <f t="shared" si="30"/>
        <v>0</v>
      </c>
      <c r="I140" s="74">
        <f t="shared" si="30"/>
        <v>0</v>
      </c>
      <c r="J140" s="74">
        <f t="shared" si="30"/>
        <v>0</v>
      </c>
      <c r="K140" s="74">
        <f t="shared" si="30"/>
        <v>0</v>
      </c>
      <c r="L140" s="74">
        <f t="shared" si="30"/>
        <v>0</v>
      </c>
      <c r="M140" s="74">
        <f t="shared" si="30"/>
        <v>0</v>
      </c>
      <c r="N140" s="75">
        <f t="shared" si="30"/>
        <v>0</v>
      </c>
      <c r="O140" s="102">
        <f>SUM(C140:N140)</f>
        <v>0</v>
      </c>
      <c r="P140" s="27"/>
      <c r="Q140" s="27"/>
      <c r="R140" s="17">
        <f>+O140/$B$3</f>
        <v>0</v>
      </c>
      <c r="V140" s="10"/>
    </row>
  </sheetData>
  <sheetProtection/>
  <mergeCells count="19">
    <mergeCell ref="C1:R1"/>
    <mergeCell ref="C3:R3"/>
    <mergeCell ref="A27:B27"/>
    <mergeCell ref="A31:B31"/>
    <mergeCell ref="A32:B32"/>
    <mergeCell ref="A33:B33"/>
    <mergeCell ref="A35:B35"/>
    <mergeCell ref="A40:B40"/>
    <mergeCell ref="A41:B41"/>
    <mergeCell ref="A42:B42"/>
    <mergeCell ref="A43:B43"/>
    <mergeCell ref="A44:B44"/>
    <mergeCell ref="A137:B137"/>
    <mergeCell ref="A45:R45"/>
    <mergeCell ref="A46:R46"/>
    <mergeCell ref="A128:B128"/>
    <mergeCell ref="A132:B132"/>
    <mergeCell ref="A134:B134"/>
    <mergeCell ref="A135:B135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8" scale="40" r:id="rId2"/>
  <headerFooter alignWithMargins="0">
    <oddFooter>&amp;CPagina &amp;P di &amp;N</oddFooter>
  </headerFooter>
  <rowBreaks count="1" manualBreakCount="1">
    <brk id="4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consea</dc:creator>
  <cp:keywords/>
  <dc:description/>
  <cp:lastModifiedBy>Nicola</cp:lastModifiedBy>
  <cp:lastPrinted>2021-01-28T10:30:21Z</cp:lastPrinted>
  <dcterms:created xsi:type="dcterms:W3CDTF">2002-07-05T07:18:53Z</dcterms:created>
  <dcterms:modified xsi:type="dcterms:W3CDTF">2021-01-28T10:32:16Z</dcterms:modified>
  <cp:category/>
  <cp:version/>
  <cp:contentType/>
  <cp:contentStatus/>
</cp:coreProperties>
</file>